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9735"/>
  </bookViews>
  <sheets>
    <sheet name="DATA" sheetId="17" r:id="rId1"/>
    <sheet name="Inspections" sheetId="12" r:id="rId2"/>
    <sheet name="AIRFRAME" sheetId="8" r:id="rId3"/>
    <sheet name="POWERPLANT" sheetId="10" r:id="rId4"/>
    <sheet name="ASBs, ADs, etc" sheetId="11" r:id="rId5"/>
    <sheet name="Mtce Planning" sheetId="15" r:id="rId6"/>
    <sheet name="MCC" sheetId="16" r:id="rId7"/>
    <sheet name="Retorque WK Sheet" sheetId="18" r:id="rId8"/>
  </sheets>
  <definedNames>
    <definedName name="A_F_Cycles">#REF!</definedName>
    <definedName name="A_F_Hours">#REF!</definedName>
    <definedName name="_xlnm.Print_Area" localSheetId="2">AIRFRAME!$A:$L</definedName>
    <definedName name="_xlnm.Print_Titles" localSheetId="2">AIRFRAME!$1:$17</definedName>
  </definedNames>
  <calcPr calcId="125725"/>
</workbook>
</file>

<file path=xl/calcChain.xml><?xml version="1.0" encoding="utf-8"?>
<calcChain xmlns="http://schemas.openxmlformats.org/spreadsheetml/2006/main">
  <c r="K37" i="18"/>
  <c r="K36"/>
  <c r="K35"/>
  <c r="K34"/>
  <c r="K33"/>
  <c r="K32"/>
  <c r="K31"/>
  <c r="K30"/>
  <c r="K29"/>
  <c r="K28"/>
  <c r="K27"/>
  <c r="K26"/>
  <c r="K25"/>
  <c r="K24"/>
  <c r="K23"/>
  <c r="K22"/>
  <c r="K21"/>
  <c r="K20"/>
  <c r="K19"/>
  <c r="K18"/>
  <c r="K17"/>
  <c r="K16"/>
  <c r="K15"/>
  <c r="K14"/>
  <c r="K13"/>
  <c r="K12"/>
  <c r="L12" s="1"/>
  <c r="K11"/>
  <c r="K10"/>
  <c r="L10" s="1"/>
  <c r="K9"/>
  <c r="K8"/>
  <c r="K7"/>
  <c r="K6"/>
  <c r="K5"/>
  <c r="K4"/>
  <c r="S4" i="15"/>
  <c r="C13" i="16"/>
  <c r="C15"/>
  <c r="C17"/>
  <c r="C19"/>
  <c r="E19"/>
  <c r="H67" i="15"/>
  <c r="E30"/>
  <c r="E31"/>
  <c r="E32"/>
  <c r="E33"/>
  <c r="E34"/>
  <c r="E35"/>
  <c r="E36"/>
  <c r="E37"/>
  <c r="L11" i="17"/>
  <c r="J14" i="12"/>
  <c r="J13"/>
  <c r="J10" i="11" s="1"/>
  <c r="J12" i="12"/>
  <c r="J9" i="11" s="1"/>
  <c r="J11" i="12"/>
  <c r="J8" i="11" s="1"/>
  <c r="E12" i="12"/>
  <c r="J19" i="17"/>
  <c r="L11" i="18"/>
  <c r="L9"/>
  <c r="H86" i="12"/>
  <c r="G86" s="1"/>
  <c r="J117" i="8"/>
  <c r="M57"/>
  <c r="L72" i="15"/>
  <c r="L74"/>
  <c r="L75"/>
  <c r="L77"/>
  <c r="L76"/>
  <c r="L73"/>
  <c r="L79"/>
  <c r="L78"/>
  <c r="L71"/>
  <c r="L56"/>
  <c r="L58"/>
  <c r="L65"/>
  <c r="L55"/>
  <c r="L61"/>
  <c r="L59"/>
  <c r="L52"/>
  <c r="L54"/>
  <c r="L57"/>
  <c r="L64"/>
  <c r="L62"/>
  <c r="L53"/>
  <c r="L66"/>
  <c r="L63"/>
  <c r="L60"/>
  <c r="L42"/>
  <c r="L45"/>
  <c r="L38"/>
  <c r="L31"/>
  <c r="L41"/>
  <c r="L40"/>
  <c r="L39"/>
  <c r="L37"/>
  <c r="L36"/>
  <c r="L35"/>
  <c r="L28"/>
  <c r="L32"/>
  <c r="L30"/>
  <c r="L44"/>
  <c r="L33"/>
  <c r="L48"/>
  <c r="L47"/>
  <c r="L46"/>
  <c r="L43"/>
  <c r="L34"/>
  <c r="L29"/>
  <c r="L24"/>
  <c r="L23"/>
  <c r="L20"/>
  <c r="L18"/>
  <c r="L11"/>
  <c r="L17"/>
  <c r="L16"/>
  <c r="L15"/>
  <c r="L6"/>
  <c r="L9"/>
  <c r="L8"/>
  <c r="L4"/>
  <c r="L25"/>
  <c r="L22"/>
  <c r="L21"/>
  <c r="L19"/>
  <c r="L14"/>
  <c r="L10"/>
  <c r="L13"/>
  <c r="L12"/>
  <c r="L5"/>
  <c r="L7"/>
  <c r="L3"/>
  <c r="E26"/>
  <c r="E22"/>
  <c r="E18"/>
  <c r="E21"/>
  <c r="E25"/>
  <c r="E20"/>
  <c r="E24"/>
  <c r="E23"/>
  <c r="E19"/>
  <c r="E6"/>
  <c r="E14"/>
  <c r="E9"/>
  <c r="E4"/>
  <c r="E13"/>
  <c r="E8"/>
  <c r="E7"/>
  <c r="E12"/>
  <c r="E5"/>
  <c r="E11"/>
  <c r="E10"/>
  <c r="L115" i="8"/>
  <c r="H59" i="15" s="1"/>
  <c r="E67"/>
  <c r="F60"/>
  <c r="F59"/>
  <c r="F57"/>
  <c r="F56"/>
  <c r="F55"/>
  <c r="F43"/>
  <c r="F54"/>
  <c r="F53"/>
  <c r="F52"/>
  <c r="F51"/>
  <c r="F50"/>
  <c r="F49"/>
  <c r="F48"/>
  <c r="F47"/>
  <c r="F46"/>
  <c r="F45"/>
  <c r="F44"/>
  <c r="F42"/>
  <c r="F41"/>
  <c r="B38"/>
  <c r="B47"/>
  <c r="B46"/>
  <c r="B45"/>
  <c r="B72"/>
  <c r="B71"/>
  <c r="B70"/>
  <c r="B59"/>
  <c r="B37"/>
  <c r="B5"/>
  <c r="B55"/>
  <c r="B36"/>
  <c r="B24"/>
  <c r="B56"/>
  <c r="B3"/>
  <c r="B23"/>
  <c r="B41"/>
  <c r="B40"/>
  <c r="B39"/>
  <c r="B30"/>
  <c r="B29"/>
  <c r="B28"/>
  <c r="B27"/>
  <c r="B26"/>
  <c r="B25"/>
  <c r="B35"/>
  <c r="B34"/>
  <c r="B33"/>
  <c r="B69"/>
  <c r="B68"/>
  <c r="B65"/>
  <c r="B64"/>
  <c r="B63"/>
  <c r="B20"/>
  <c r="B62"/>
  <c r="B58"/>
  <c r="B57"/>
  <c r="B61"/>
  <c r="B73"/>
  <c r="B67"/>
  <c r="B66"/>
  <c r="B17"/>
  <c r="B16"/>
  <c r="B15"/>
  <c r="B14"/>
  <c r="B13"/>
  <c r="B12"/>
  <c r="B11"/>
  <c r="B10"/>
  <c r="B9"/>
  <c r="B8"/>
  <c r="B7"/>
  <c r="B6"/>
  <c r="B44"/>
  <c r="B43"/>
  <c r="B42"/>
  <c r="B60"/>
  <c r="B31"/>
  <c r="B48"/>
  <c r="B22"/>
  <c r="B21"/>
  <c r="B18"/>
  <c r="B54"/>
  <c r="B53"/>
  <c r="B52"/>
  <c r="B51"/>
  <c r="B50"/>
  <c r="B49"/>
  <c r="B32"/>
  <c r="B4"/>
  <c r="B76"/>
  <c r="B75"/>
  <c r="B74"/>
  <c r="B19"/>
  <c r="C4" i="11"/>
  <c r="C3"/>
  <c r="E4" i="10"/>
  <c r="E3"/>
  <c r="D5" i="8"/>
  <c r="D4"/>
  <c r="L119"/>
  <c r="H66" i="15" s="1"/>
  <c r="L116" i="8"/>
  <c r="K116" s="1"/>
  <c r="I28" i="12"/>
  <c r="O19" i="15" s="1"/>
  <c r="E8" i="11"/>
  <c r="D11" i="8"/>
  <c r="F11" i="10" s="1"/>
  <c r="G42" i="12"/>
  <c r="H60" i="15"/>
  <c r="J116" i="8"/>
  <c r="D6" i="11"/>
  <c r="H26" s="1"/>
  <c r="J26" s="1"/>
  <c r="I26" s="1"/>
  <c r="D9" i="12"/>
  <c r="I72" s="1"/>
  <c r="K72" s="1"/>
  <c r="J72" s="1"/>
  <c r="D9" i="10"/>
  <c r="K52" s="1"/>
  <c r="M52" s="1"/>
  <c r="D9" i="8"/>
  <c r="J112" s="1"/>
  <c r="L112" s="1"/>
  <c r="H82" i="12"/>
  <c r="I82" s="1"/>
  <c r="H78"/>
  <c r="P63" i="15" s="1"/>
  <c r="G37" i="12"/>
  <c r="G27"/>
  <c r="I40"/>
  <c r="J40" s="1"/>
  <c r="I35"/>
  <c r="J35" s="1"/>
  <c r="I31"/>
  <c r="O25" i="15" s="1"/>
  <c r="I26" i="12"/>
  <c r="H26" s="1"/>
  <c r="H40"/>
  <c r="J119" i="8"/>
  <c r="K119" s="1"/>
  <c r="J105" l="1"/>
  <c r="L105" s="1"/>
  <c r="H51" i="15" s="1"/>
  <c r="J106" i="8"/>
  <c r="L106" s="1"/>
  <c r="H52" i="15" s="1"/>
  <c r="I66" i="12"/>
  <c r="K66" s="1"/>
  <c r="I56"/>
  <c r="K56" s="1"/>
  <c r="L56" s="1"/>
  <c r="G109"/>
  <c r="I109" s="1"/>
  <c r="H109" s="1"/>
  <c r="G106"/>
  <c r="I106" s="1"/>
  <c r="H106" s="1"/>
  <c r="I60"/>
  <c r="K60" s="1"/>
  <c r="G99"/>
  <c r="I99" s="1"/>
  <c r="H99" s="1"/>
  <c r="J102" i="8"/>
  <c r="L102" s="1"/>
  <c r="H48" i="15" s="1"/>
  <c r="K11" i="10"/>
  <c r="G108" i="12"/>
  <c r="I108" s="1"/>
  <c r="Q74" i="15" s="1"/>
  <c r="G107" i="12"/>
  <c r="I107" s="1"/>
  <c r="H107" s="1"/>
  <c r="G104"/>
  <c r="I104" s="1"/>
  <c r="H104" s="1"/>
  <c r="I58"/>
  <c r="K58" s="1"/>
  <c r="L58" s="1"/>
  <c r="I65"/>
  <c r="K65" s="1"/>
  <c r="J65" s="1"/>
  <c r="I52"/>
  <c r="K52" s="1"/>
  <c r="J52" s="1"/>
  <c r="I59"/>
  <c r="K59" s="1"/>
  <c r="L59" s="1"/>
  <c r="I69"/>
  <c r="K69" s="1"/>
  <c r="O38" i="15" s="1"/>
  <c r="P38" s="1"/>
  <c r="I61" i="12"/>
  <c r="K61" s="1"/>
  <c r="O35" i="15" s="1"/>
  <c r="P35" s="1"/>
  <c r="J103" i="8"/>
  <c r="L103" s="1"/>
  <c r="H49" i="15" s="1"/>
  <c r="G105" i="12"/>
  <c r="I105" s="1"/>
  <c r="H105" s="1"/>
  <c r="I57"/>
  <c r="K57" s="1"/>
  <c r="J57" s="1"/>
  <c r="I51"/>
  <c r="K51" s="1"/>
  <c r="J51" s="1"/>
  <c r="J98" i="8"/>
  <c r="L98" s="1"/>
  <c r="H44" i="15" s="1"/>
  <c r="G102" i="12"/>
  <c r="I102" s="1"/>
  <c r="H102" s="1"/>
  <c r="I67"/>
  <c r="K67" s="1"/>
  <c r="L67" s="1"/>
  <c r="I62"/>
  <c r="K62" s="1"/>
  <c r="O36" i="15" s="1"/>
  <c r="P36" s="1"/>
  <c r="I55" i="12"/>
  <c r="K55" s="1"/>
  <c r="L55" s="1"/>
  <c r="I54"/>
  <c r="K54" s="1"/>
  <c r="O47" i="15" s="1"/>
  <c r="P47" s="1"/>
  <c r="I68" i="12"/>
  <c r="K68" s="1"/>
  <c r="J68" s="1"/>
  <c r="J109" i="8"/>
  <c r="L109" s="1"/>
  <c r="H43" i="15" s="1"/>
  <c r="I63" i="12"/>
  <c r="K63" s="1"/>
  <c r="J63" s="1"/>
  <c r="G103"/>
  <c r="I103" s="1"/>
  <c r="J103" s="1"/>
  <c r="I70"/>
  <c r="K70" s="1"/>
  <c r="O45" i="15" s="1"/>
  <c r="P45" s="1"/>
  <c r="I53" i="12"/>
  <c r="K53" s="1"/>
  <c r="L53" s="1"/>
  <c r="G101"/>
  <c r="I101" s="1"/>
  <c r="J101" s="1"/>
  <c r="I50"/>
  <c r="K50" s="1"/>
  <c r="O29" i="15" s="1"/>
  <c r="P29" s="1"/>
  <c r="K115" i="8"/>
  <c r="K13" i="10"/>
  <c r="J115" i="8"/>
  <c r="L8" i="18"/>
  <c r="H28" i="12"/>
  <c r="I23"/>
  <c r="H23" s="1"/>
  <c r="I33"/>
  <c r="J33" s="1"/>
  <c r="G23"/>
  <c r="G32"/>
  <c r="E9" i="11"/>
  <c r="H92" i="12"/>
  <c r="I92" s="1"/>
  <c r="L26" i="18"/>
  <c r="L28"/>
  <c r="J107" i="8"/>
  <c r="L107" s="1"/>
  <c r="K107" s="1"/>
  <c r="I53" i="15" s="1"/>
  <c r="J108" i="8"/>
  <c r="L108" s="1"/>
  <c r="K108" s="1"/>
  <c r="I54" i="15" s="1"/>
  <c r="G78" i="12"/>
  <c r="O18" i="15"/>
  <c r="I29" i="12"/>
  <c r="J29" s="1"/>
  <c r="I38"/>
  <c r="J38" s="1"/>
  <c r="G33"/>
  <c r="H80"/>
  <c r="G80" s="1"/>
  <c r="I36"/>
  <c r="K12" i="10"/>
  <c r="L25" i="18"/>
  <c r="L27"/>
  <c r="G100" i="12"/>
  <c r="I100" s="1"/>
  <c r="H100" s="1"/>
  <c r="Q78" i="15" s="1"/>
  <c r="H27" i="11"/>
  <c r="J27" s="1"/>
  <c r="I27" s="1"/>
  <c r="I64" i="12"/>
  <c r="K64" s="1"/>
  <c r="O37" i="15" s="1"/>
  <c r="P37" s="1"/>
  <c r="I71" i="12"/>
  <c r="K71" s="1"/>
  <c r="J71" s="1"/>
  <c r="K45" i="10"/>
  <c r="M45" s="1"/>
  <c r="H33" i="15" s="1"/>
  <c r="K49" i="10"/>
  <c r="M49" s="1"/>
  <c r="H37" i="15" s="1"/>
  <c r="L30" i="18"/>
  <c r="L31"/>
  <c r="L32"/>
  <c r="J110" i="8"/>
  <c r="L110" s="1"/>
  <c r="K110" s="1"/>
  <c r="I56" i="15" s="1"/>
  <c r="J104" i="8"/>
  <c r="L104" s="1"/>
  <c r="H50" i="15" s="1"/>
  <c r="K46" i="10"/>
  <c r="M46" s="1"/>
  <c r="H30" i="15" s="1"/>
  <c r="J101" i="8"/>
  <c r="L101" s="1"/>
  <c r="H47" i="15" s="1"/>
  <c r="J99" i="8"/>
  <c r="L99" s="1"/>
  <c r="H45" i="15" s="1"/>
  <c r="J96" i="8"/>
  <c r="L96" s="1"/>
  <c r="H41" i="15" s="1"/>
  <c r="K35" i="10"/>
  <c r="H17" i="11"/>
  <c r="J16"/>
  <c r="I16" s="1"/>
  <c r="O10" i="15"/>
  <c r="H15" i="11"/>
  <c r="J20"/>
  <c r="I20" s="1"/>
  <c r="G82" i="12"/>
  <c r="O6" i="15"/>
  <c r="H38" i="12"/>
  <c r="P64" i="15"/>
  <c r="I22" i="12"/>
  <c r="I25"/>
  <c r="I27"/>
  <c r="I30"/>
  <c r="I32"/>
  <c r="I34"/>
  <c r="I37"/>
  <c r="I39"/>
  <c r="I24"/>
  <c r="G25"/>
  <c r="G30"/>
  <c r="G35"/>
  <c r="G39"/>
  <c r="H77"/>
  <c r="H79"/>
  <c r="H81"/>
  <c r="H83"/>
  <c r="G43"/>
  <c r="G21"/>
  <c r="D12" i="8"/>
  <c r="L33" i="18"/>
  <c r="L17"/>
  <c r="L34"/>
  <c r="L18"/>
  <c r="L35"/>
  <c r="L19"/>
  <c r="L36"/>
  <c r="L20"/>
  <c r="L4"/>
  <c r="K51" i="10"/>
  <c r="M51" s="1"/>
  <c r="L51" s="1"/>
  <c r="I36" i="15" s="1"/>
  <c r="K50" i="10"/>
  <c r="M50" s="1"/>
  <c r="H35" i="15" s="1"/>
  <c r="H35" i="12"/>
  <c r="J15" i="11"/>
  <c r="I15" s="1"/>
  <c r="H19"/>
  <c r="H36" i="12"/>
  <c r="J17" i="11"/>
  <c r="I17" s="1"/>
  <c r="O5" i="15"/>
  <c r="H29" i="12"/>
  <c r="O21" i="15"/>
  <c r="J23" i="12"/>
  <c r="J26"/>
  <c r="J31"/>
  <c r="G22"/>
  <c r="G26"/>
  <c r="G31"/>
  <c r="G36"/>
  <c r="G40"/>
  <c r="I78"/>
  <c r="I41"/>
  <c r="I43"/>
  <c r="H18" i="11"/>
  <c r="H85" i="12"/>
  <c r="H84"/>
  <c r="H89"/>
  <c r="H87"/>
  <c r="I21"/>
  <c r="L29" i="18"/>
  <c r="L13"/>
  <c r="L14"/>
  <c r="L15"/>
  <c r="L16"/>
  <c r="J100" i="8"/>
  <c r="L100" s="1"/>
  <c r="K100" s="1"/>
  <c r="I46" i="15" s="1"/>
  <c r="K47" i="10"/>
  <c r="M47" s="1"/>
  <c r="H31" i="15" s="1"/>
  <c r="J97" i="8"/>
  <c r="L97" s="1"/>
  <c r="K97" s="1"/>
  <c r="I42" i="15" s="1"/>
  <c r="H31" i="12"/>
  <c r="K48" i="10"/>
  <c r="M48" s="1"/>
  <c r="L48" s="1"/>
  <c r="I32" i="15" s="1"/>
  <c r="J28" i="12"/>
  <c r="J111" i="8"/>
  <c r="L111" s="1"/>
  <c r="H56" i="15" s="1"/>
  <c r="M35" i="10"/>
  <c r="G24" i="12"/>
  <c r="G29"/>
  <c r="G34"/>
  <c r="G38"/>
  <c r="G41"/>
  <c r="I42"/>
  <c r="G28"/>
  <c r="H91"/>
  <c r="H90"/>
  <c r="H88"/>
  <c r="E13"/>
  <c r="L37" i="18"/>
  <c r="L21"/>
  <c r="L5"/>
  <c r="L22"/>
  <c r="L6"/>
  <c r="L23"/>
  <c r="L7"/>
  <c r="L24"/>
  <c r="L51" i="12"/>
  <c r="H103"/>
  <c r="L60"/>
  <c r="O28" i="15"/>
  <c r="P28" s="1"/>
  <c r="J60" i="12"/>
  <c r="K106" i="8"/>
  <c r="I52" i="15" s="1"/>
  <c r="H108" i="12"/>
  <c r="J108"/>
  <c r="H53" i="15"/>
  <c r="J56" i="12"/>
  <c r="O34" i="15"/>
  <c r="P34" s="1"/>
  <c r="J62" i="12"/>
  <c r="K109" i="8"/>
  <c r="O40" i="15"/>
  <c r="P40" s="1"/>
  <c r="L66" i="12"/>
  <c r="J66"/>
  <c r="K111" i="8"/>
  <c r="I57" i="15" s="1"/>
  <c r="J59" i="12"/>
  <c r="J100"/>
  <c r="L65"/>
  <c r="O39" i="15"/>
  <c r="P39" s="1"/>
  <c r="L52" i="12"/>
  <c r="H34" i="15"/>
  <c r="L52" i="10"/>
  <c r="I34" i="15" s="1"/>
  <c r="L45" i="10"/>
  <c r="I33" i="15" s="1"/>
  <c r="O46"/>
  <c r="P46" s="1"/>
  <c r="J61" i="12"/>
  <c r="L61"/>
  <c r="H57" i="15"/>
  <c r="K112" i="8"/>
  <c r="K105"/>
  <c r="I51" i="15" s="1"/>
  <c r="J50" i="12" l="1"/>
  <c r="K102" i="8"/>
  <c r="I48" i="15" s="1"/>
  <c r="L69" i="12"/>
  <c r="J102"/>
  <c r="J104"/>
  <c r="Q73" i="15"/>
  <c r="Q77"/>
  <c r="J54" i="12"/>
  <c r="L64"/>
  <c r="H55" i="15"/>
  <c r="L50" i="12"/>
  <c r="L71"/>
  <c r="O33" i="15"/>
  <c r="P33" s="1"/>
  <c r="O43"/>
  <c r="P43" s="1"/>
  <c r="J58" i="12"/>
  <c r="L50" i="10"/>
  <c r="I35" i="15" s="1"/>
  <c r="Q71"/>
  <c r="Q75"/>
  <c r="J55" i="12"/>
  <c r="O30" i="15"/>
  <c r="P30" s="1"/>
  <c r="L49" i="10"/>
  <c r="I37" i="15" s="1"/>
  <c r="J69" i="12"/>
  <c r="K103" i="8"/>
  <c r="I49" i="15" s="1"/>
  <c r="Q72"/>
  <c r="J99" i="12"/>
  <c r="J106"/>
  <c r="J53"/>
  <c r="O32" i="15"/>
  <c r="P32" s="1"/>
  <c r="L62" i="12"/>
  <c r="Q76" i="15"/>
  <c r="J64" i="12"/>
  <c r="L54"/>
  <c r="H46" i="15"/>
  <c r="L68" i="12"/>
  <c r="O44" i="15"/>
  <c r="P44" s="1"/>
  <c r="J70" i="12"/>
  <c r="O41" i="15"/>
  <c r="P41" s="1"/>
  <c r="O48"/>
  <c r="P48" s="1"/>
  <c r="O42"/>
  <c r="P42" s="1"/>
  <c r="L70" i="12"/>
  <c r="K98" i="8"/>
  <c r="I44" i="15" s="1"/>
  <c r="O31"/>
  <c r="P31" s="1"/>
  <c r="H101" i="12"/>
  <c r="Q79" i="15" s="1"/>
  <c r="L57" i="12"/>
  <c r="H54" i="15"/>
  <c r="J67" i="12"/>
  <c r="I80"/>
  <c r="P53" i="15"/>
  <c r="M34" i="10"/>
  <c r="K34"/>
  <c r="O8" i="15"/>
  <c r="K39" i="10"/>
  <c r="M36"/>
  <c r="M39"/>
  <c r="M37"/>
  <c r="K33"/>
  <c r="K37"/>
  <c r="K36"/>
  <c r="M33"/>
  <c r="K40"/>
  <c r="M40"/>
  <c r="M41"/>
  <c r="K38"/>
  <c r="M38"/>
  <c r="K41"/>
  <c r="O15" i="15"/>
  <c r="J36" i="12"/>
  <c r="J19" i="11"/>
  <c r="I19" s="1"/>
  <c r="H20"/>
  <c r="H16"/>
  <c r="J18"/>
  <c r="I18" s="1"/>
  <c r="P56" i="15"/>
  <c r="G92" i="12"/>
  <c r="O17" i="15"/>
  <c r="H33" i="12"/>
  <c r="L47" i="10"/>
  <c r="I31" i="15" s="1"/>
  <c r="K101" i="8"/>
  <c r="I47" i="15" s="1"/>
  <c r="H36"/>
  <c r="L46" i="10"/>
  <c r="I30" i="15" s="1"/>
  <c r="K96" i="8"/>
  <c r="I41" i="15" s="1"/>
  <c r="H32"/>
  <c r="P59"/>
  <c r="I88" i="12"/>
  <c r="G88"/>
  <c r="J42"/>
  <c r="O23" i="15"/>
  <c r="H42" i="12"/>
  <c r="G84"/>
  <c r="P65" i="15"/>
  <c r="O20"/>
  <c r="J41" i="12"/>
  <c r="H41"/>
  <c r="I81"/>
  <c r="G81"/>
  <c r="P62" i="15"/>
  <c r="J39" i="12"/>
  <c r="H39"/>
  <c r="O11" i="15"/>
  <c r="I90" i="12"/>
  <c r="G90"/>
  <c r="P55" i="15"/>
  <c r="J21" i="12"/>
  <c r="H21"/>
  <c r="O3" i="15"/>
  <c r="X10" s="1"/>
  <c r="E13" i="16" s="1"/>
  <c r="I85" i="12"/>
  <c r="G85"/>
  <c r="P54" i="15"/>
  <c r="I79" i="12"/>
  <c r="P66" i="15"/>
  <c r="G79" i="12"/>
  <c r="J37"/>
  <c r="O16" i="15"/>
  <c r="H37" i="12"/>
  <c r="J27"/>
  <c r="H27"/>
  <c r="O14" i="15"/>
  <c r="K99" i="8"/>
  <c r="I45" i="15" s="1"/>
  <c r="H42"/>
  <c r="J31" i="8"/>
  <c r="L31" s="1"/>
  <c r="J81"/>
  <c r="L81" s="1"/>
  <c r="J67"/>
  <c r="L67" s="1"/>
  <c r="J89"/>
  <c r="L89" s="1"/>
  <c r="J47"/>
  <c r="L47" s="1"/>
  <c r="J69"/>
  <c r="L69" s="1"/>
  <c r="J42"/>
  <c r="L42" s="1"/>
  <c r="J27"/>
  <c r="L27" s="1"/>
  <c r="J75"/>
  <c r="L75" s="1"/>
  <c r="J77"/>
  <c r="L77" s="1"/>
  <c r="J68"/>
  <c r="L68" s="1"/>
  <c r="J54"/>
  <c r="L54" s="1"/>
  <c r="J22"/>
  <c r="L22" s="1"/>
  <c r="J46"/>
  <c r="L46" s="1"/>
  <c r="J38"/>
  <c r="L38" s="1"/>
  <c r="J26"/>
  <c r="L26" s="1"/>
  <c r="F12" i="10"/>
  <c r="J44" i="8"/>
  <c r="L44" s="1"/>
  <c r="J20"/>
  <c r="L20" s="1"/>
  <c r="J21"/>
  <c r="L21" s="1"/>
  <c r="J62"/>
  <c r="L62" s="1"/>
  <c r="J83"/>
  <c r="L83" s="1"/>
  <c r="J63"/>
  <c r="L63" s="1"/>
  <c r="J25"/>
  <c r="L25" s="1"/>
  <c r="J50"/>
  <c r="L50" s="1"/>
  <c r="J85"/>
  <c r="L85" s="1"/>
  <c r="J33"/>
  <c r="L33" s="1"/>
  <c r="J53"/>
  <c r="L53" s="1"/>
  <c r="J39"/>
  <c r="L39" s="1"/>
  <c r="J45"/>
  <c r="L45" s="1"/>
  <c r="J36"/>
  <c r="L36" s="1"/>
  <c r="J59"/>
  <c r="L59" s="1"/>
  <c r="J70"/>
  <c r="L70" s="1"/>
  <c r="J51"/>
  <c r="L51" s="1"/>
  <c r="J90"/>
  <c r="L90" s="1"/>
  <c r="J41"/>
  <c r="L41" s="1"/>
  <c r="J73"/>
  <c r="L73" s="1"/>
  <c r="J48"/>
  <c r="L48" s="1"/>
  <c r="J79"/>
  <c r="L79" s="1"/>
  <c r="J74"/>
  <c r="L74" s="1"/>
  <c r="J84"/>
  <c r="L84" s="1"/>
  <c r="J61"/>
  <c r="L61" s="1"/>
  <c r="J37"/>
  <c r="L37" s="1"/>
  <c r="J76"/>
  <c r="L76" s="1"/>
  <c r="J57"/>
  <c r="L57" s="1"/>
  <c r="J30"/>
  <c r="L30" s="1"/>
  <c r="J52"/>
  <c r="L52" s="1"/>
  <c r="J88"/>
  <c r="L88" s="1"/>
  <c r="J29"/>
  <c r="L29" s="1"/>
  <c r="J43"/>
  <c r="L43" s="1"/>
  <c r="J60"/>
  <c r="L60" s="1"/>
  <c r="J82"/>
  <c r="L82" s="1"/>
  <c r="J23"/>
  <c r="L23" s="1"/>
  <c r="J34"/>
  <c r="L34" s="1"/>
  <c r="J49"/>
  <c r="L49" s="1"/>
  <c r="J65"/>
  <c r="L65" s="1"/>
  <c r="J80"/>
  <c r="L80" s="1"/>
  <c r="J40"/>
  <c r="L40" s="1"/>
  <c r="J58"/>
  <c r="L58" s="1"/>
  <c r="J72"/>
  <c r="L72" s="1"/>
  <c r="J87"/>
  <c r="L87" s="1"/>
  <c r="J24"/>
  <c r="L24" s="1"/>
  <c r="J78"/>
  <c r="L78" s="1"/>
  <c r="J56"/>
  <c r="L56" s="1"/>
  <c r="J91"/>
  <c r="L91" s="1"/>
  <c r="J86"/>
  <c r="L86" s="1"/>
  <c r="J32"/>
  <c r="L32" s="1"/>
  <c r="J35"/>
  <c r="L35" s="1"/>
  <c r="J71"/>
  <c r="L71" s="1"/>
  <c r="J28"/>
  <c r="L28" s="1"/>
  <c r="J55"/>
  <c r="L55" s="1"/>
  <c r="J19"/>
  <c r="L19" s="1"/>
  <c r="J64"/>
  <c r="L64" s="1"/>
  <c r="J18"/>
  <c r="L18" s="1"/>
  <c r="J66"/>
  <c r="L66" s="1"/>
  <c r="D13"/>
  <c r="F13" i="10" s="1"/>
  <c r="E10" i="11"/>
  <c r="P61" i="15"/>
  <c r="I89" i="12"/>
  <c r="G89"/>
  <c r="H43"/>
  <c r="O24" i="15"/>
  <c r="I83" i="12"/>
  <c r="P57" i="15"/>
  <c r="G83" i="12"/>
  <c r="J24"/>
  <c r="O12" i="15"/>
  <c r="H24" i="12"/>
  <c r="J32"/>
  <c r="H32"/>
  <c r="O4" i="15"/>
  <c r="J22" i="12"/>
  <c r="O7" i="15"/>
  <c r="H22" i="12"/>
  <c r="J30"/>
  <c r="O22" i="15"/>
  <c r="H30" i="12"/>
  <c r="I91"/>
  <c r="G91"/>
  <c r="P58" i="15"/>
  <c r="L35" i="10"/>
  <c r="H24" i="15"/>
  <c r="P52"/>
  <c r="X14" s="1"/>
  <c r="E17" i="16" s="1"/>
  <c r="G87" i="12"/>
  <c r="I87"/>
  <c r="I77"/>
  <c r="P60" i="15"/>
  <c r="G77" i="12"/>
  <c r="J34"/>
  <c r="H34"/>
  <c r="O9" i="15"/>
  <c r="O13"/>
  <c r="J25" i="12"/>
  <c r="H25"/>
  <c r="K104" i="8"/>
  <c r="I50" i="15" s="1"/>
  <c r="I55"/>
  <c r="I43"/>
  <c r="H23" l="1"/>
  <c r="L34" i="10"/>
  <c r="H22" i="15"/>
  <c r="L40" i="10"/>
  <c r="L33"/>
  <c r="H19" i="15"/>
  <c r="H25"/>
  <c r="L37" i="10"/>
  <c r="L38"/>
  <c r="H21" i="15"/>
  <c r="H20"/>
  <c r="L36" i="10"/>
  <c r="L41"/>
  <c r="H26" i="15"/>
  <c r="L39" i="10"/>
  <c r="H18" i="15"/>
  <c r="K28" i="10"/>
  <c r="M28" s="1"/>
  <c r="K27"/>
  <c r="M27" s="1"/>
  <c r="K22"/>
  <c r="M22" s="1"/>
  <c r="K26"/>
  <c r="M26" s="1"/>
  <c r="K25"/>
  <c r="M25" s="1"/>
  <c r="K19"/>
  <c r="M19" s="1"/>
  <c r="K21"/>
  <c r="M21" s="1"/>
  <c r="K20"/>
  <c r="M20" s="1"/>
  <c r="K24"/>
  <c r="M24" s="1"/>
  <c r="K23"/>
  <c r="M23" s="1"/>
  <c r="K18"/>
  <c r="M18" s="1"/>
  <c r="K19" i="8"/>
  <c r="C74" i="15"/>
  <c r="K35" i="8"/>
  <c r="C60" i="15"/>
  <c r="C58"/>
  <c r="K56" i="8"/>
  <c r="C30" i="15"/>
  <c r="K72" i="8"/>
  <c r="C34" i="15"/>
  <c r="K65" i="8"/>
  <c r="C5" i="15"/>
  <c r="K82" i="8"/>
  <c r="C45" i="15"/>
  <c r="K88" i="8"/>
  <c r="C23" i="15"/>
  <c r="K76" i="8"/>
  <c r="C40" i="15"/>
  <c r="K74" i="8"/>
  <c r="K41"/>
  <c r="C8" i="15"/>
  <c r="C63"/>
  <c r="K59" i="8"/>
  <c r="C73" i="15"/>
  <c r="K53" i="8"/>
  <c r="C50" i="15"/>
  <c r="K25" i="8"/>
  <c r="K21"/>
  <c r="C76" i="15"/>
  <c r="C51"/>
  <c r="K26" i="8"/>
  <c r="C61" i="15"/>
  <c r="K54" i="8"/>
  <c r="C52" i="15"/>
  <c r="K27" i="8"/>
  <c r="C46" i="15"/>
  <c r="K89" i="8"/>
  <c r="K64"/>
  <c r="C33" i="15"/>
  <c r="K71" i="8"/>
  <c r="C29" i="15"/>
  <c r="C38"/>
  <c r="K91" i="8"/>
  <c r="C72" i="15"/>
  <c r="K87" i="8"/>
  <c r="C36" i="15"/>
  <c r="K80" i="8"/>
  <c r="C32" i="15"/>
  <c r="K23" i="8"/>
  <c r="C54" i="15"/>
  <c r="K29" i="8"/>
  <c r="C62" i="15"/>
  <c r="K57" i="8"/>
  <c r="K84"/>
  <c r="C59" i="15"/>
  <c r="K73" i="8"/>
  <c r="C39" i="15"/>
  <c r="C28"/>
  <c r="K70" i="8"/>
  <c r="C6" i="15"/>
  <c r="K39" i="8"/>
  <c r="K50"/>
  <c r="C17" i="15"/>
  <c r="C68"/>
  <c r="K62" i="8"/>
  <c r="C4" i="15"/>
  <c r="K22" i="8"/>
  <c r="C41" i="15"/>
  <c r="K75" i="8"/>
  <c r="C14" i="15"/>
  <c r="K47" i="8"/>
  <c r="C21" i="15"/>
  <c r="K31" i="8"/>
  <c r="K18"/>
  <c r="M18"/>
  <c r="C19" i="15"/>
  <c r="K28" i="8"/>
  <c r="C53" i="15"/>
  <c r="C71"/>
  <c r="K86" i="8"/>
  <c r="C49" i="15"/>
  <c r="K24" i="8"/>
  <c r="C7" i="15"/>
  <c r="K40" i="8"/>
  <c r="C31" i="15"/>
  <c r="K34" i="8"/>
  <c r="C10" i="15"/>
  <c r="K43" i="8"/>
  <c r="C18" i="15"/>
  <c r="K30" i="8"/>
  <c r="C65" i="15"/>
  <c r="K61" i="8"/>
  <c r="K48"/>
  <c r="C15" i="15"/>
  <c r="K51" i="8"/>
  <c r="C66" i="15"/>
  <c r="K45" i="8"/>
  <c r="C12" i="15"/>
  <c r="K85" i="8"/>
  <c r="C70" i="15"/>
  <c r="K83" i="8"/>
  <c r="C37" i="15"/>
  <c r="C11"/>
  <c r="K44" i="8"/>
  <c r="C13" i="15"/>
  <c r="K46" i="8"/>
  <c r="K77"/>
  <c r="C3" i="15"/>
  <c r="X12" s="1"/>
  <c r="E15" i="16" s="1"/>
  <c r="C27" i="15"/>
  <c r="K69" i="8"/>
  <c r="C55" i="15"/>
  <c r="K81" i="8"/>
  <c r="K66"/>
  <c r="C35" i="15"/>
  <c r="K55" i="8"/>
  <c r="C57" i="15"/>
  <c r="C22"/>
  <c r="K32" i="8"/>
  <c r="C56" i="15"/>
  <c r="K78" i="8"/>
  <c r="C20" i="15"/>
  <c r="K58" i="8"/>
  <c r="C16" i="15"/>
  <c r="K49" i="8"/>
  <c r="C64" i="15"/>
  <c r="K60" i="8"/>
  <c r="K52"/>
  <c r="C67" i="15"/>
  <c r="K37" i="8"/>
  <c r="C43" i="15"/>
  <c r="K79" i="8"/>
  <c r="C24" i="15"/>
  <c r="K90" i="8"/>
  <c r="C47" i="15"/>
  <c r="C42"/>
  <c r="K36" i="8"/>
  <c r="C48" i="15"/>
  <c r="K33" i="8"/>
  <c r="C69" i="15"/>
  <c r="K63" i="8"/>
  <c r="C75" i="15"/>
  <c r="K20" i="8"/>
  <c r="K38"/>
  <c r="C44" i="15"/>
  <c r="C26"/>
  <c r="K68" i="8"/>
  <c r="K42"/>
  <c r="C9" i="15"/>
  <c r="C25"/>
  <c r="K67" i="8"/>
  <c r="L24" i="10" l="1"/>
  <c r="H13" i="15"/>
  <c r="L25" i="10"/>
  <c r="H4" i="15"/>
  <c r="L28" i="10"/>
  <c r="H6" i="15"/>
  <c r="L19" i="10"/>
  <c r="H11" i="15"/>
  <c r="H10"/>
  <c r="L18" i="10"/>
  <c r="H12" i="15"/>
  <c r="L21" i="10"/>
  <c r="H7" i="15"/>
  <c r="L22" i="10"/>
  <c r="L23"/>
  <c r="H8" i="15"/>
  <c r="H14"/>
  <c r="L27" i="10"/>
  <c r="H5" i="15"/>
  <c r="L20" i="10"/>
  <c r="H9" i="15"/>
  <c r="L26" i="10"/>
</calcChain>
</file>

<file path=xl/comments1.xml><?xml version="1.0" encoding="utf-8"?>
<comments xmlns="http://schemas.openxmlformats.org/spreadsheetml/2006/main">
  <authors>
    <author>Pat</author>
  </authors>
  <commentList>
    <comment ref="M57" authorId="0">
      <text>
        <r>
          <rPr>
            <b/>
            <sz val="9"/>
            <color indexed="81"/>
            <rFont val="Tahoma"/>
            <family val="2"/>
          </rPr>
          <t>Pat:</t>
        </r>
        <r>
          <rPr>
            <sz val="9"/>
            <color indexed="81"/>
            <rFont val="Tahoma"/>
            <family val="2"/>
          </rPr>
          <t xml:space="preserve">
AS per ASB 350-01.00.69.  02/02/2016 --42792.6 TC
calculated</t>
        </r>
      </text>
    </comment>
  </commentList>
</comments>
</file>

<file path=xl/sharedStrings.xml><?xml version="1.0" encoding="utf-8"?>
<sst xmlns="http://schemas.openxmlformats.org/spreadsheetml/2006/main" count="1042" uniqueCount="455">
  <si>
    <t xml:space="preserve">  MAINTENANCE TRACKING REPORT</t>
  </si>
  <si>
    <t>C-FWZH</t>
  </si>
  <si>
    <t xml:space="preserve">EUROCOPTER                          AS 350 B2 </t>
  </si>
  <si>
    <t>S/N 4510</t>
  </si>
  <si>
    <t xml:space="preserve">TURBOMECA ARRIEL                        1D1 </t>
  </si>
  <si>
    <t>S/N 9720</t>
  </si>
  <si>
    <t>.</t>
  </si>
  <si>
    <t>AIRFRAME TTSN:</t>
  </si>
  <si>
    <t xml:space="preserve">Np CYCLES: </t>
  </si>
  <si>
    <t>POWER PLANT TTSN:</t>
  </si>
  <si>
    <t xml:space="preserve">Ng CYCLES: </t>
  </si>
  <si>
    <t xml:space="preserve">AIRFRAME CYCLES: </t>
  </si>
  <si>
    <t>HOOK TIME:</t>
  </si>
  <si>
    <t>EUROCOPTER AS 350 B2 S/N 4510</t>
  </si>
  <si>
    <t>TURBOMECA ARRIEL 1D1 S/N 9720</t>
  </si>
  <si>
    <t>Updated Date:</t>
  </si>
  <si>
    <t>REGISTRATION:</t>
  </si>
  <si>
    <t>HOURLY INSPECTIONS</t>
  </si>
  <si>
    <t>Description</t>
  </si>
  <si>
    <t>Intervals</t>
  </si>
  <si>
    <t>A/F Hrs.</t>
  </si>
  <si>
    <t>Date Of</t>
  </si>
  <si>
    <t>T.S.I.</t>
  </si>
  <si>
    <t>Due at</t>
  </si>
  <si>
    <t>Time</t>
  </si>
  <si>
    <t>At Insp.</t>
  </si>
  <si>
    <t>Inspection</t>
  </si>
  <si>
    <t>A/F Hrs</t>
  </si>
  <si>
    <t>Remaining</t>
  </si>
  <si>
    <t>A/F 100 HR INSP.</t>
  </si>
  <si>
    <t>A/F 150 HR INSP.</t>
  </si>
  <si>
    <t>A/F 300 HR INSP.</t>
  </si>
  <si>
    <t>A/F 500 HR INSP.</t>
  </si>
  <si>
    <t>A/F 600 HR INSP.</t>
  </si>
  <si>
    <t>A/F 1000 HR INSP.</t>
  </si>
  <si>
    <t>A/F 1200 HR INSP.</t>
  </si>
  <si>
    <t>A/F 1800 HR INSP.</t>
  </si>
  <si>
    <t>A/F 2400 HR INSP.</t>
  </si>
  <si>
    <t>A/F 2500 HR INSP</t>
  </si>
  <si>
    <t>A/F 5400 HR INSP.</t>
  </si>
  <si>
    <t>ENGINE 100 HR INSP.</t>
  </si>
  <si>
    <t>ENGINE 150 HR INSP.</t>
  </si>
  <si>
    <t>ENGINE 200 HR INSP.</t>
  </si>
  <si>
    <t>ENGINE 300 HR INSP.</t>
  </si>
  <si>
    <t>ENGINE 500 HR INSP.</t>
  </si>
  <si>
    <t>ENGINE 600 HR INSP.</t>
  </si>
  <si>
    <t>ENGINE 750 HR INSP.</t>
  </si>
  <si>
    <t>ENGINE 1000 HR INSP.</t>
  </si>
  <si>
    <t>ENGINE 1500 HR INSP.</t>
  </si>
  <si>
    <t>ENGINE 2000 HR INSP.</t>
  </si>
  <si>
    <t>ENGINE 2500 HR INSP.</t>
  </si>
  <si>
    <t>ENGINE 3000 HR INSP.</t>
  </si>
  <si>
    <t>CALENDAR INSPECTIONS</t>
  </si>
  <si>
    <t>Part Number</t>
  </si>
  <si>
    <t>S/N</t>
  </si>
  <si>
    <t>A/F Hours</t>
  </si>
  <si>
    <t>Time Since</t>
  </si>
  <si>
    <t>Due At</t>
  </si>
  <si>
    <t>(Months)</t>
  </si>
  <si>
    <t>Date</t>
  </si>
  <si>
    <t>Calendar</t>
  </si>
  <si>
    <t>6 MONTH AIRFRAME INSP.</t>
  </si>
  <si>
    <t>N/A</t>
  </si>
  <si>
    <t>6 Month</t>
  </si>
  <si>
    <t>12 MONTH AIRFRAME INSP.</t>
  </si>
  <si>
    <t>12 Month</t>
  </si>
  <si>
    <t>24 MONTH AIRFRAME INSP.</t>
  </si>
  <si>
    <t>24 Month</t>
  </si>
  <si>
    <t>48 MONTH AIRFRAME INSP.</t>
  </si>
  <si>
    <t>48 Month</t>
  </si>
  <si>
    <t>72 MONTH AIRFRAME INSP.</t>
  </si>
  <si>
    <t>72 Month</t>
  </si>
  <si>
    <t>144 MONTH AIRFRAME INSP.</t>
  </si>
  <si>
    <t>144 Month</t>
  </si>
  <si>
    <t>ENGINE 12 MONTH INSP.</t>
  </si>
  <si>
    <t>ENGINE 24 MONTH INSP.</t>
  </si>
  <si>
    <t>ELT BATTERY</t>
  </si>
  <si>
    <t>S1820506-01</t>
  </si>
  <si>
    <t>60 Month</t>
  </si>
  <si>
    <t>ELT INSPECTION</t>
  </si>
  <si>
    <t>KANNAD AF-H</t>
  </si>
  <si>
    <t>ELT MONTHLY SELF TEST</t>
  </si>
  <si>
    <t>1 Month</t>
  </si>
  <si>
    <t>FIRE EXTINGUISHER</t>
  </si>
  <si>
    <t>FIRST AID KIT</t>
  </si>
  <si>
    <t>SURVIVAL KIT</t>
  </si>
  <si>
    <t>COMPASS SWING</t>
  </si>
  <si>
    <t>TRANSPONDER TEST</t>
  </si>
  <si>
    <t>ALTIMETER TEST</t>
  </si>
  <si>
    <t>ENCODER TEST</t>
  </si>
  <si>
    <t>ONBOARD CARGO HOOK</t>
  </si>
  <si>
    <t>528-023-01</t>
  </si>
  <si>
    <t>SEAT BELTS, FWD</t>
  </si>
  <si>
    <t>120 Month</t>
  </si>
  <si>
    <t>SEAT BELTS, AFT</t>
  </si>
  <si>
    <t>HYDRAULIC HOSES</t>
  </si>
  <si>
    <t>BATTERY</t>
  </si>
  <si>
    <t>RG-355</t>
  </si>
  <si>
    <t>STC'S INSTRUCTION FOR CONTINUED AIRWORTHINESS HOURLY INSPECTIONS</t>
  </si>
  <si>
    <t>ECL AIRFRAME FUEL FILTER</t>
  </si>
  <si>
    <t>ECL CARGO MIRROR</t>
  </si>
  <si>
    <t>HELI TOW CART BEAR PAWS</t>
  </si>
  <si>
    <t>DART VERTICAL REFERENCE WINDOW</t>
  </si>
  <si>
    <t>DART FWD DOOR AFT HINGE KIT</t>
  </si>
  <si>
    <t>DART HELI ACCESS STEP</t>
  </si>
  <si>
    <t>ONBOARD CARGO SWING</t>
  </si>
  <si>
    <t>AIR CONDITIONING 50HR</t>
  </si>
  <si>
    <t>Pilot performed</t>
  </si>
  <si>
    <t>AIR CONDITIONING 150HR</t>
  </si>
  <si>
    <t>AIR CONDITIONING 300HR BRUSH</t>
  </si>
  <si>
    <t>AFS 100 HR</t>
  </si>
  <si>
    <t>AFS 300 HR</t>
  </si>
  <si>
    <t>AERO DESIGN CABIN STEP</t>
  </si>
  <si>
    <t>STC'S INSTRUCTION FOR CONTINUED AIRWORTHINESS CALENDAR INSPECTIONS</t>
  </si>
  <si>
    <t>12 MONTH</t>
  </si>
  <si>
    <t>24 MONTH</t>
  </si>
  <si>
    <t>48 MONTH</t>
  </si>
  <si>
    <t>HELI TOW CART BEARPAWS</t>
  </si>
  <si>
    <t>DART HELI ACCESS STEPS</t>
  </si>
  <si>
    <t xml:space="preserve">AFS FILTER </t>
  </si>
  <si>
    <t>AIRFRAME CYCLES:</t>
  </si>
  <si>
    <t>POWER TURBINE CYCLES:</t>
  </si>
  <si>
    <t>POWERPLANT TTSN:</t>
  </si>
  <si>
    <t>GAS PRODUCER CYCLES:</t>
  </si>
  <si>
    <t>AIRFRAME COMPONENTS</t>
  </si>
  <si>
    <t>Serial</t>
  </si>
  <si>
    <t>Service</t>
  </si>
  <si>
    <t>Required</t>
  </si>
  <si>
    <t>Comp Hrs</t>
  </si>
  <si>
    <t>TSO</t>
  </si>
  <si>
    <t>Life</t>
  </si>
  <si>
    <t>Torque cycles</t>
  </si>
  <si>
    <t>Replace</t>
  </si>
  <si>
    <t>No.</t>
  </si>
  <si>
    <t>Limit</t>
  </si>
  <si>
    <t>Action</t>
  </si>
  <si>
    <t>At Inst.</t>
  </si>
  <si>
    <t>at Inst</t>
  </si>
  <si>
    <t>Remain</t>
  </si>
  <si>
    <t>BEVEL REDUCTION</t>
  </si>
  <si>
    <t>350A32-0300-04</t>
  </si>
  <si>
    <t>M528</t>
  </si>
  <si>
    <t>OVERHAUL</t>
  </si>
  <si>
    <t>BLADE HORN</t>
  </si>
  <si>
    <t>350A31-1877-00</t>
  </si>
  <si>
    <t>M6574</t>
  </si>
  <si>
    <t>RETIRE</t>
  </si>
  <si>
    <t>M6621</t>
  </si>
  <si>
    <t>M6631</t>
  </si>
  <si>
    <t>Concorde Battery</t>
  </si>
  <si>
    <t>RG355</t>
  </si>
  <si>
    <t>INSPECT</t>
  </si>
  <si>
    <t xml:space="preserve">DIRECTIONAL CROSS BEAM </t>
  </si>
  <si>
    <t>350A38-1040-20</t>
  </si>
  <si>
    <t>NSN</t>
  </si>
  <si>
    <t>DRIVESHAFT BEARINGS</t>
  </si>
  <si>
    <t>DRIVESHAFT BEARINGS 1</t>
  </si>
  <si>
    <t>DRIVESHAFT BEARINGS 2</t>
  </si>
  <si>
    <t>DRIVESHAFT BEARINGS 3</t>
  </si>
  <si>
    <t>DRIVESHAFT BEARINGS 4</t>
  </si>
  <si>
    <t>DRIVESHAFT BEARINGS 5</t>
  </si>
  <si>
    <t>EPICYCLIC</t>
  </si>
  <si>
    <t>350A32-0110-00</t>
  </si>
  <si>
    <t>M273</t>
  </si>
  <si>
    <t>FUEL PUMP</t>
  </si>
  <si>
    <t>P94B12-209</t>
  </si>
  <si>
    <t>D28056</t>
  </si>
  <si>
    <t>D29565</t>
  </si>
  <si>
    <t>HYD BEARING</t>
  </si>
  <si>
    <t>A5500</t>
  </si>
  <si>
    <t>HYDRAULIC BELT</t>
  </si>
  <si>
    <t>POLYV597K4</t>
  </si>
  <si>
    <t>T/R DRIVE SHAFT</t>
  </si>
  <si>
    <t>350A34-1012-05</t>
  </si>
  <si>
    <t>M3573</t>
  </si>
  <si>
    <t>LOWER SLEEVE</t>
  </si>
  <si>
    <t>350A31-1850-02</t>
  </si>
  <si>
    <t>M5972</t>
  </si>
  <si>
    <t>M5970</t>
  </si>
  <si>
    <t>M5973</t>
  </si>
  <si>
    <t>M/R ATTACH BOLTS</t>
  </si>
  <si>
    <t>350A37-1244-20</t>
  </si>
  <si>
    <t>350A37-1245-20</t>
  </si>
  <si>
    <t>MAIN ROTOR BLADE</t>
  </si>
  <si>
    <t>355A11-0030-00</t>
  </si>
  <si>
    <t>355A11-0030-04</t>
  </si>
  <si>
    <t>MAIN ROTOR SHAFT</t>
  </si>
  <si>
    <t>350A37-1290-04</t>
  </si>
  <si>
    <t>M3886</t>
  </si>
  <si>
    <t>MGB BEVEL PINION</t>
  </si>
  <si>
    <t>350A32-3150-20</t>
  </si>
  <si>
    <t>M85</t>
  </si>
  <si>
    <t>MGB BEVEL WHEEL</t>
  </si>
  <si>
    <t>350A32-3151-20</t>
  </si>
  <si>
    <t>M186</t>
  </si>
  <si>
    <t>MGB BOTTOM CASING</t>
  </si>
  <si>
    <t>350A32-3119-03</t>
  </si>
  <si>
    <t>M1028</t>
  </si>
  <si>
    <t>OIL PUMP</t>
  </si>
  <si>
    <t>350A32-0400-00</t>
  </si>
  <si>
    <t>M130</t>
  </si>
  <si>
    <t>PLANET GEAR</t>
  </si>
  <si>
    <t>350A32-1082-03</t>
  </si>
  <si>
    <t>ZF5921</t>
  </si>
  <si>
    <t>ZF6064</t>
  </si>
  <si>
    <t>ZF6311</t>
  </si>
  <si>
    <t>L26977</t>
  </si>
  <si>
    <t>L26889</t>
  </si>
  <si>
    <t>SERVO</t>
  </si>
  <si>
    <t>SC5081-1</t>
  </si>
  <si>
    <t>SC5083</t>
  </si>
  <si>
    <t>SC5082-1</t>
  </si>
  <si>
    <t>SPH. STOP BOLT</t>
  </si>
  <si>
    <t>350A31-1854-21</t>
  </si>
  <si>
    <t>SPHERICAL STOP</t>
  </si>
  <si>
    <t>704A33-633-211</t>
  </si>
  <si>
    <t>STARFLEX</t>
  </si>
  <si>
    <t>350A31-1917-00</t>
  </si>
  <si>
    <t>M6794</t>
  </si>
  <si>
    <t>STARTER GENERATOR</t>
  </si>
  <si>
    <t>150SG122Q</t>
  </si>
  <si>
    <t>SWASHPLATE BEARING</t>
  </si>
  <si>
    <t>Y51BB10843S2M74</t>
  </si>
  <si>
    <t>NR9287</t>
  </si>
  <si>
    <t>T/R GEARBOX</t>
  </si>
  <si>
    <t>350A33-0200-05</t>
  </si>
  <si>
    <t>M327</t>
  </si>
  <si>
    <t>T/R SPIDER BEARING</t>
  </si>
  <si>
    <t>704A33-651-210</t>
  </si>
  <si>
    <t>NR5596</t>
  </si>
  <si>
    <t>TAIL ROTOR BLADE</t>
  </si>
  <si>
    <t>355A12-0040-14</t>
  </si>
  <si>
    <t>TAIL ROTOR SERVO</t>
  </si>
  <si>
    <t>AC67032</t>
  </si>
  <si>
    <t>LA193</t>
  </si>
  <si>
    <t>TAIL ROTOR SPIDER</t>
  </si>
  <si>
    <t>350A33-2030-00</t>
  </si>
  <si>
    <t>MA0733</t>
  </si>
  <si>
    <t>TGB  PINION</t>
  </si>
  <si>
    <t>350A33-1000-21</t>
  </si>
  <si>
    <t>L8749</t>
  </si>
  <si>
    <t>TGB BEVEL GEAR</t>
  </si>
  <si>
    <t>350A33-1001-21</t>
  </si>
  <si>
    <t>L7295</t>
  </si>
  <si>
    <t>TGB MAIN CASING</t>
  </si>
  <si>
    <t>350A33-1090-02</t>
  </si>
  <si>
    <t>MA02796</t>
  </si>
  <si>
    <t>TGB OUTPUT SHAFT</t>
  </si>
  <si>
    <t>350A33-1092-01</t>
  </si>
  <si>
    <t>MA2454</t>
  </si>
  <si>
    <t>UPPER SLEEVE</t>
  </si>
  <si>
    <t>350A31-1850-03</t>
  </si>
  <si>
    <t>M5999</t>
  </si>
  <si>
    <t>M6105</t>
  </si>
  <si>
    <t>M6103</t>
  </si>
  <si>
    <t>VIBRATION ABSORBER</t>
  </si>
  <si>
    <t>350A31-0033-06</t>
  </si>
  <si>
    <t>HPL071010</t>
  </si>
  <si>
    <t>AIRFRAME CALENDER LIMITED COMPONENTS</t>
  </si>
  <si>
    <t>HYDRAULIC HOSE</t>
  </si>
  <si>
    <t>704A34412242</t>
  </si>
  <si>
    <t>704A34412255</t>
  </si>
  <si>
    <t>5 YEARS</t>
  </si>
  <si>
    <t>CARGO HOOK</t>
  </si>
  <si>
    <t>6 YEARS</t>
  </si>
  <si>
    <t>704A34-412-020</t>
  </si>
  <si>
    <t>704A34-412-021</t>
  </si>
  <si>
    <t>704A34-412-033</t>
  </si>
  <si>
    <t>704A34-412-034</t>
  </si>
  <si>
    <t>704A34-412-035</t>
  </si>
  <si>
    <t>704A34-412-036</t>
  </si>
  <si>
    <t>704A34-412-038</t>
  </si>
  <si>
    <t>704A34-412-046</t>
  </si>
  <si>
    <t>704A34-412-047</t>
  </si>
  <si>
    <t>CONCORDE BATTERY</t>
  </si>
  <si>
    <t>1 YEAR</t>
  </si>
  <si>
    <t xml:space="preserve">BIDIRECTIONAL CROSSBEAM </t>
  </si>
  <si>
    <t>MAINT ROTOR MAST</t>
  </si>
  <si>
    <t>MAIN GEAR BOX</t>
  </si>
  <si>
    <t>AIRFRAME CYCLE LIMITED COMPONENTS</t>
  </si>
  <si>
    <t>PLANET GEAR CARRIER</t>
  </si>
  <si>
    <t>350A32-1089-21</t>
  </si>
  <si>
    <t>CUR00949</t>
  </si>
  <si>
    <t>RETIRE Cyc</t>
  </si>
  <si>
    <t>MAIN ROTOR MAST</t>
  </si>
  <si>
    <t>HOOK TIME COMPONENTS</t>
  </si>
  <si>
    <t>TURBOMECA ARRIEL 1B S/N: 9720</t>
  </si>
  <si>
    <t xml:space="preserve">Updated Date: </t>
  </si>
  <si>
    <t>HOURLY LIMITED POWERPLANT COMPONENTS</t>
  </si>
  <si>
    <t>Eng hrs</t>
  </si>
  <si>
    <t>Comp.</t>
  </si>
  <si>
    <t>Eng Hrs</t>
  </si>
  <si>
    <r>
      <t>1</t>
    </r>
    <r>
      <rPr>
        <b/>
        <vertAlign val="superscript"/>
        <sz val="8"/>
        <rFont val="Arial"/>
        <family val="2"/>
      </rPr>
      <t xml:space="preserve">ST </t>
    </r>
    <r>
      <rPr>
        <b/>
        <sz val="8"/>
        <rFont val="Arial"/>
        <family val="2"/>
      </rPr>
      <t>STAGE TURBINE BLADES</t>
    </r>
  </si>
  <si>
    <t>229225A1L0</t>
  </si>
  <si>
    <t>SEE LIST</t>
  </si>
  <si>
    <r>
      <t>2</t>
    </r>
    <r>
      <rPr>
        <b/>
        <vertAlign val="superscript"/>
        <sz val="8"/>
        <rFont val="Arial"/>
        <family val="2"/>
      </rPr>
      <t xml:space="preserve">ND </t>
    </r>
    <r>
      <rPr>
        <b/>
        <sz val="8"/>
        <rFont val="Arial"/>
        <family val="2"/>
      </rPr>
      <t>STAGE TURBINE BLADES</t>
    </r>
  </si>
  <si>
    <t>029225A2S0</t>
  </si>
  <si>
    <t xml:space="preserve"> </t>
  </si>
  <si>
    <t>FCU</t>
  </si>
  <si>
    <t>584M</t>
  </si>
  <si>
    <t>FREE TURBINE BLADES</t>
  </si>
  <si>
    <t>029280A1N0</t>
  </si>
  <si>
    <t>FREE WHEEL SHAFT ASSY.</t>
  </si>
  <si>
    <t>0292907680</t>
  </si>
  <si>
    <t>3385B</t>
  </si>
  <si>
    <t>MODULE 2</t>
  </si>
  <si>
    <t>70BM025020</t>
  </si>
  <si>
    <t>INSPECTION</t>
  </si>
  <si>
    <t>MODULE 3</t>
  </si>
  <si>
    <t>70BM035420</t>
  </si>
  <si>
    <t>MODULE 4</t>
  </si>
  <si>
    <t>70BM045410</t>
  </si>
  <si>
    <t>MODULE 5</t>
  </si>
  <si>
    <t>70BM055420</t>
  </si>
  <si>
    <t>CYCLE LIMITED POWERPLANT COMPONENTS</t>
  </si>
  <si>
    <t>Eng Cyc</t>
  </si>
  <si>
    <t>Comp Cyc</t>
  </si>
  <si>
    <t>CSO</t>
  </si>
  <si>
    <t>Remain (Cyc)</t>
  </si>
  <si>
    <r>
      <t>1</t>
    </r>
    <r>
      <rPr>
        <b/>
        <vertAlign val="superscript"/>
        <sz val="8"/>
        <rFont val="Arial"/>
        <family val="2"/>
      </rPr>
      <t xml:space="preserve">ST </t>
    </r>
    <r>
      <rPr>
        <b/>
        <sz val="8"/>
        <rFont val="Arial"/>
        <family val="2"/>
      </rPr>
      <t>STAGE TURBINE WHEEL</t>
    </r>
  </si>
  <si>
    <t>0292253240</t>
  </si>
  <si>
    <t>ADH8248AD</t>
  </si>
  <si>
    <t>RETIRE CYC</t>
  </si>
  <si>
    <t>FREE TURBINE DISK</t>
  </si>
  <si>
    <t>229802500</t>
  </si>
  <si>
    <t>ADHE053AD</t>
  </si>
  <si>
    <t>INJECTION WHEEL</t>
  </si>
  <si>
    <t>0292254010</t>
  </si>
  <si>
    <t>3388AD</t>
  </si>
  <si>
    <t>029225A1J10</t>
  </si>
  <si>
    <t>A169/1</t>
  </si>
  <si>
    <r>
      <t>2</t>
    </r>
    <r>
      <rPr>
        <b/>
        <vertAlign val="superscript"/>
        <sz val="8"/>
        <rFont val="Arial"/>
        <family val="2"/>
      </rPr>
      <t xml:space="preserve">ND </t>
    </r>
    <r>
      <rPr>
        <b/>
        <sz val="8"/>
        <rFont val="Arial"/>
        <family val="2"/>
      </rPr>
      <t>STAGE TURBINE WHEEL</t>
    </r>
  </si>
  <si>
    <t>0292250400</t>
  </si>
  <si>
    <t>J570AD</t>
  </si>
  <si>
    <t>CENT. COMP. IMPELLER</t>
  </si>
  <si>
    <t>0292254200</t>
  </si>
  <si>
    <t>2645OTT</t>
  </si>
  <si>
    <t>AXIAL COMP. ROTOR</t>
  </si>
  <si>
    <t>2292150180</t>
  </si>
  <si>
    <t>CALANDER LIMITED POWERPLANT COMPONENTS</t>
  </si>
  <si>
    <t>DESCRIPTION</t>
  </si>
  <si>
    <t>Serial No.</t>
  </si>
  <si>
    <t>Service Limit (Year)</t>
  </si>
  <si>
    <t>Required Action</t>
  </si>
  <si>
    <t>Eng Hr at Installation</t>
  </si>
  <si>
    <t>Date of Installation</t>
  </si>
  <si>
    <t>Comp. Time (Year)</t>
  </si>
  <si>
    <t>COMP TSO (Year)</t>
  </si>
  <si>
    <t>Life Remaining (Year)</t>
  </si>
  <si>
    <t>START DRAIN VALVE</t>
  </si>
  <si>
    <t>68B</t>
  </si>
  <si>
    <t>DRAIN VALVE</t>
  </si>
  <si>
    <t>A882B</t>
  </si>
  <si>
    <t>MODULE 1</t>
  </si>
  <si>
    <t>70BM015420</t>
  </si>
  <si>
    <t>AIRWORTHINESS DIRECTIVES &amp; SB HOURLY INSPECTIONS</t>
  </si>
  <si>
    <t>AD Number</t>
  </si>
  <si>
    <t>Time since Inspection</t>
  </si>
  <si>
    <t>of Insp.</t>
  </si>
  <si>
    <t>Hydraulic Pump Spline</t>
  </si>
  <si>
    <t>CF-2004-10R1 Part B</t>
  </si>
  <si>
    <t>Tail Rotor Driveshaft Bearings</t>
  </si>
  <si>
    <t>2015-0195</t>
  </si>
  <si>
    <t>TRH Pitch Horn</t>
  </si>
  <si>
    <t>2013-0133</t>
  </si>
  <si>
    <t>T/R Spar Inspection ( Removed)</t>
  </si>
  <si>
    <t>84-064-037(B) R3</t>
  </si>
  <si>
    <t>T/R G/B Contol Lever</t>
  </si>
  <si>
    <t>2011-0038-E</t>
  </si>
  <si>
    <t>Periodic Adjustment nd Check Of Starter Generator Damper System</t>
  </si>
  <si>
    <t>SB- AS350-05.00.75</t>
  </si>
  <si>
    <t>AIRWORTHINESS DIRECTIVES MONTHLY INSPECTIONS</t>
  </si>
  <si>
    <t>Hydraulic Fluid Replacement</t>
  </si>
  <si>
    <t>F-2004-055</t>
  </si>
  <si>
    <t>Winter requirement</t>
  </si>
  <si>
    <t>CF-2004-10 Part B</t>
  </si>
  <si>
    <t>AIRFRAME</t>
  </si>
  <si>
    <t>ENGINE</t>
  </si>
  <si>
    <t>INSPECTIONS DUE</t>
  </si>
  <si>
    <t>HOURLY LIMITED</t>
  </si>
  <si>
    <t xml:space="preserve">     NEXT REQUIRED</t>
  </si>
  <si>
    <t>MAINTENANCE CARD</t>
  </si>
  <si>
    <t>A/C REG.</t>
  </si>
  <si>
    <t xml:space="preserve">Next </t>
  </si>
  <si>
    <t>Inspect.</t>
  </si>
  <si>
    <t>100 hr</t>
  </si>
  <si>
    <t>due</t>
  </si>
  <si>
    <t>Start Gen</t>
  </si>
  <si>
    <t>Special</t>
  </si>
  <si>
    <t>50 hr AC inspect</t>
  </si>
  <si>
    <t>6 mo Airframe</t>
  </si>
  <si>
    <t>CYCLE  LIMITED</t>
  </si>
  <si>
    <t>CALENDER  LIMITED</t>
  </si>
  <si>
    <t>CALENDER LIFE</t>
  </si>
  <si>
    <t>Years</t>
  </si>
  <si>
    <t>CAW INSPECTIONS HOURLY</t>
  </si>
  <si>
    <t xml:space="preserve">SPECIAL  INSPECTIONS </t>
  </si>
  <si>
    <t>HT</t>
  </si>
  <si>
    <t>CAW INSPECTIONS CALENDAR</t>
  </si>
  <si>
    <t>RETORQUES &amp; OTHER POST INSTALLATION TASKS</t>
  </si>
  <si>
    <t>MET Reference</t>
  </si>
  <si>
    <t>Service Life</t>
  </si>
  <si>
    <t>Tolerence</t>
  </si>
  <si>
    <t>Fuel Tank Strap</t>
  </si>
  <si>
    <t>MET 28.00.00.502</t>
  </si>
  <si>
    <t>3</t>
  </si>
  <si>
    <t>Fuel Filter</t>
  </si>
  <si>
    <t>MET 28.00.00.302</t>
  </si>
  <si>
    <t>2</t>
  </si>
  <si>
    <t>Tailboom To Fuselage</t>
  </si>
  <si>
    <t>MET 53.00.00.603</t>
  </si>
  <si>
    <t>30</t>
  </si>
  <si>
    <t>600</t>
  </si>
  <si>
    <t>Cabin Anti-Vibrator</t>
  </si>
  <si>
    <t>MET 53.00.00.604</t>
  </si>
  <si>
    <t>Vertical Fin Assy.</t>
  </si>
  <si>
    <t>MET 55.00.00.402</t>
  </si>
  <si>
    <t>10</t>
  </si>
  <si>
    <t>Main Rotor Blades</t>
  </si>
  <si>
    <t>Intro Of New, OH Or Rep.</t>
  </si>
  <si>
    <t>MET 62.10.20.601</t>
  </si>
  <si>
    <t>25</t>
  </si>
  <si>
    <t>150</t>
  </si>
  <si>
    <t>300</t>
  </si>
  <si>
    <t>450</t>
  </si>
  <si>
    <t>MRH</t>
  </si>
  <si>
    <t>MET 62.20.00.401</t>
  </si>
  <si>
    <t>Main Rotor Mast</t>
  </si>
  <si>
    <t>MET 62.30.00.401</t>
  </si>
  <si>
    <t>MGB Chip Plug</t>
  </si>
  <si>
    <t>MET 05.21.00.603</t>
  </si>
  <si>
    <t>20</t>
  </si>
  <si>
    <t>MGB Oil Change</t>
  </si>
  <si>
    <t>MET 12.00.00.301</t>
  </si>
  <si>
    <t>MGB DI</t>
  </si>
  <si>
    <t>MET 63.00.00.604</t>
  </si>
  <si>
    <t>MGB Suspension Bars</t>
  </si>
  <si>
    <t>Tail Rotor Blade</t>
  </si>
  <si>
    <t>MET 64.10.00.601</t>
  </si>
  <si>
    <t>1</t>
  </si>
  <si>
    <t>50</t>
  </si>
  <si>
    <t>TRDS Balance Check</t>
  </si>
  <si>
    <t>MET 65.10.00.603</t>
  </si>
  <si>
    <t>Forward Shaft Check</t>
  </si>
  <si>
    <t>MET 64.10.00.401</t>
  </si>
  <si>
    <t>TGB Chip Plug</t>
  </si>
  <si>
    <t>TGB Oil Change</t>
  </si>
  <si>
    <t>MET 65.20.00.602</t>
  </si>
  <si>
    <t>TGB Attach Bolts</t>
  </si>
  <si>
    <t>MET 65.20.00.603</t>
  </si>
  <si>
    <t>Servo Attach Bolt</t>
  </si>
  <si>
    <t>MET 67.30.00.402</t>
  </si>
  <si>
    <t>Thermocouple Check</t>
  </si>
  <si>
    <t>MET 77.00.00.501</t>
  </si>
  <si>
    <t>Extension</t>
  </si>
</sst>
</file>

<file path=xl/styles.xml><?xml version="1.0" encoding="utf-8"?>
<styleSheet xmlns="http://schemas.openxmlformats.org/spreadsheetml/2006/main">
  <numFmts count="7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0.0"/>
    <numFmt numFmtId="167" formatCode="dd\-mmm\-yyyy"/>
    <numFmt numFmtId="168" formatCode="[$-1009]d\-mmm\-yy;@"/>
    <numFmt numFmtId="169" formatCode="[$-409]d\-mmm\-yyyy;@"/>
    <numFmt numFmtId="170" formatCode="[$-409]mmmm\ d\,\ yyyy;@"/>
  </numFmts>
  <fonts count="39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i/>
      <sz val="16"/>
      <name val="Arial"/>
      <family val="2"/>
    </font>
    <font>
      <b/>
      <i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i/>
      <sz val="22"/>
      <name val="Arial"/>
      <family val="2"/>
    </font>
    <font>
      <b/>
      <sz val="22"/>
      <name val="Arial"/>
      <family val="2"/>
    </font>
    <font>
      <b/>
      <sz val="16"/>
      <name val="Arial"/>
      <family val="2"/>
    </font>
    <font>
      <sz val="10"/>
      <color indexed="8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i/>
      <sz val="8"/>
      <color indexed="8"/>
      <name val="Arial"/>
      <family val="2"/>
    </font>
    <font>
      <sz val="14"/>
      <name val="Lucida Handwriting"/>
      <family val="4"/>
    </font>
    <font>
      <b/>
      <sz val="10"/>
      <color indexed="9"/>
      <name val="Arial"/>
      <family val="2"/>
    </font>
    <font>
      <sz val="8"/>
      <name val="Tahoma"/>
      <family val="2"/>
    </font>
    <font>
      <sz val="9"/>
      <name val="Century"/>
      <family val="1"/>
    </font>
    <font>
      <sz val="11"/>
      <color rgb="FF006100"/>
      <name val="Calibri"/>
      <family val="2"/>
      <scheme val="minor"/>
    </font>
    <font>
      <b/>
      <sz val="9"/>
      <name val="Arial"/>
      <family val="2"/>
    </font>
    <font>
      <b/>
      <vertAlign val="superscript"/>
      <sz val="8"/>
      <name val="Arial"/>
      <family val="2"/>
    </font>
    <font>
      <b/>
      <sz val="8"/>
      <color indexed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b/>
      <sz val="8"/>
      <name val="Tahoma"/>
      <family val="2"/>
    </font>
    <font>
      <b/>
      <sz val="7"/>
      <name val="Tahoma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BEE39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5" fillId="6" borderId="0" applyNumberFormat="0" applyBorder="0" applyAlignment="0" applyProtection="0"/>
    <xf numFmtId="165" fontId="35" fillId="0" borderId="0" applyFont="0" applyFill="0" applyBorder="0" applyAlignment="0" applyProtection="0"/>
  </cellStyleXfs>
  <cellXfs count="364">
    <xf numFmtId="0" fontId="0" fillId="0" borderId="0" xfId="0"/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Border="1"/>
    <xf numFmtId="0" fontId="2" fillId="0" borderId="5" xfId="0" applyFont="1" applyBorder="1" applyAlignment="1">
      <alignment horizontal="center"/>
    </xf>
    <xf numFmtId="166" fontId="2" fillId="0" borderId="5" xfId="0" applyNumberFormat="1" applyFont="1" applyBorder="1" applyAlignment="1">
      <alignment horizontal="center"/>
    </xf>
    <xf numFmtId="0" fontId="2" fillId="0" borderId="0" xfId="0" applyFont="1"/>
    <xf numFmtId="1" fontId="2" fillId="0" borderId="5" xfId="0" applyNumberFormat="1" applyFont="1" applyBorder="1" applyAlignment="1">
      <alignment horizontal="center"/>
    </xf>
    <xf numFmtId="0" fontId="7" fillId="0" borderId="0" xfId="0" applyFont="1" applyAlignment="1">
      <alignment horizontal="center"/>
    </xf>
    <xf numFmtId="0" fontId="9" fillId="0" borderId="0" xfId="0" applyFont="1"/>
    <xf numFmtId="0" fontId="0" fillId="0" borderId="6" xfId="0" applyBorder="1"/>
    <xf numFmtId="0" fontId="5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6" xfId="0" applyBorder="1" applyAlignment="1"/>
    <xf numFmtId="0" fontId="9" fillId="0" borderId="6" xfId="0" applyFont="1" applyBorder="1" applyAlignment="1"/>
    <xf numFmtId="2" fontId="2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1" fontId="2" fillId="0" borderId="5" xfId="0" applyNumberFormat="1" applyFont="1" applyFill="1" applyBorder="1" applyAlignment="1">
      <alignment horizontal="center"/>
    </xf>
    <xf numFmtId="166" fontId="2" fillId="0" borderId="5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0" fillId="0" borderId="0" xfId="0" applyFill="1"/>
    <xf numFmtId="0" fontId="11" fillId="0" borderId="5" xfId="0" applyFont="1" applyFill="1" applyBorder="1" applyAlignment="1">
      <alignment horizontal="center"/>
    </xf>
    <xf numFmtId="0" fontId="12" fillId="0" borderId="5" xfId="0" applyFont="1" applyFill="1" applyBorder="1" applyAlignment="1">
      <alignment horizontal="center"/>
    </xf>
    <xf numFmtId="164" fontId="0" fillId="0" borderId="0" xfId="0" applyNumberFormat="1"/>
    <xf numFmtId="164" fontId="1" fillId="0" borderId="0" xfId="0" applyNumberFormat="1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/>
    <xf numFmtId="0" fontId="16" fillId="0" borderId="0" xfId="0" applyFont="1" applyAlignment="1"/>
    <xf numFmtId="167" fontId="8" fillId="0" borderId="0" xfId="0" applyNumberFormat="1" applyFont="1" applyAlignment="1">
      <alignment horizontal="left"/>
    </xf>
    <xf numFmtId="0" fontId="18" fillId="0" borderId="0" xfId="0" applyFont="1" applyAlignment="1">
      <alignment horizontal="center"/>
    </xf>
    <xf numFmtId="0" fontId="3" fillId="0" borderId="0" xfId="0" applyFont="1" applyAlignment="1"/>
    <xf numFmtId="0" fontId="5" fillId="0" borderId="7" xfId="0" applyFont="1" applyBorder="1" applyAlignment="1"/>
    <xf numFmtId="0" fontId="9" fillId="0" borderId="0" xfId="0" applyFont="1" applyFill="1" applyAlignment="1"/>
    <xf numFmtId="2" fontId="9" fillId="0" borderId="0" xfId="0" applyNumberFormat="1" applyFont="1" applyFill="1" applyAlignment="1"/>
    <xf numFmtId="0" fontId="19" fillId="0" borderId="8" xfId="0" applyFont="1" applyBorder="1" applyAlignment="1">
      <alignment horizontal="center"/>
    </xf>
    <xf numFmtId="0" fontId="19" fillId="0" borderId="9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166" fontId="19" fillId="0" borderId="5" xfId="0" applyNumberFormat="1" applyFont="1" applyBorder="1" applyAlignment="1">
      <alignment horizontal="center"/>
    </xf>
    <xf numFmtId="1" fontId="19" fillId="0" borderId="5" xfId="0" applyNumberFormat="1" applyFont="1" applyBorder="1" applyAlignment="1">
      <alignment horizontal="center"/>
    </xf>
    <xf numFmtId="0" fontId="17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7" fontId="2" fillId="0" borderId="5" xfId="0" applyNumberFormat="1" applyFont="1" applyBorder="1" applyAlignment="1">
      <alignment horizontal="center"/>
    </xf>
    <xf numFmtId="0" fontId="2" fillId="0" borderId="9" xfId="0" applyFont="1" applyBorder="1" applyAlignment="1">
      <alignment horizontal="left"/>
    </xf>
    <xf numFmtId="166" fontId="19" fillId="0" borderId="5" xfId="0" applyNumberFormat="1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2" fontId="19" fillId="0" borderId="5" xfId="0" applyNumberFormat="1" applyFont="1" applyBorder="1" applyAlignment="1">
      <alignment horizontal="center"/>
    </xf>
    <xf numFmtId="167" fontId="2" fillId="0" borderId="5" xfId="0" applyNumberFormat="1" applyFont="1" applyFill="1" applyBorder="1" applyAlignment="1">
      <alignment horizontal="center"/>
    </xf>
    <xf numFmtId="1" fontId="19" fillId="0" borderId="5" xfId="0" applyNumberFormat="1" applyFont="1" applyFill="1" applyBorder="1" applyAlignment="1">
      <alignment horizontal="center"/>
    </xf>
    <xf numFmtId="2" fontId="9" fillId="0" borderId="0" xfId="0" applyNumberFormat="1" applyFont="1" applyFill="1" applyAlignment="1">
      <alignment horizontal="left"/>
    </xf>
    <xf numFmtId="0" fontId="8" fillId="0" borderId="0" xfId="0" applyFont="1" applyBorder="1"/>
    <xf numFmtId="0" fontId="15" fillId="0" borderId="0" xfId="0" applyFont="1" applyAlignment="1"/>
    <xf numFmtId="0" fontId="21" fillId="0" borderId="0" xfId="0" applyFont="1" applyAlignment="1">
      <alignment horizontal="center" vertical="center"/>
    </xf>
    <xf numFmtId="1" fontId="9" fillId="0" borderId="0" xfId="0" applyNumberFormat="1" applyFont="1" applyFill="1" applyAlignment="1">
      <alignment horizontal="left"/>
    </xf>
    <xf numFmtId="0" fontId="2" fillId="0" borderId="6" xfId="0" applyFont="1" applyBorder="1" applyAlignment="1">
      <alignment horizontal="left" vertical="center"/>
    </xf>
    <xf numFmtId="0" fontId="2" fillId="0" borderId="6" xfId="0" applyFont="1" applyBorder="1" applyAlignment="1">
      <alignment vertical="center"/>
    </xf>
    <xf numFmtId="0" fontId="1" fillId="0" borderId="6" xfId="0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1" fontId="2" fillId="0" borderId="4" xfId="0" applyNumberFormat="1" applyFont="1" applyBorder="1" applyAlignment="1">
      <alignment horizontal="center"/>
    </xf>
    <xf numFmtId="166" fontId="2" fillId="0" borderId="4" xfId="0" applyNumberFormat="1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2" fillId="0" borderId="8" xfId="0" applyFont="1" applyFill="1" applyBorder="1" applyAlignment="1">
      <alignment horizontal="left"/>
    </xf>
    <xf numFmtId="0" fontId="2" fillId="0" borderId="12" xfId="0" applyFont="1" applyBorder="1" applyAlignment="1">
      <alignment horizontal="center"/>
    </xf>
    <xf numFmtId="0" fontId="2" fillId="0" borderId="12" xfId="0" applyFont="1" applyBorder="1" applyAlignment="1">
      <alignment horizontal="left"/>
    </xf>
    <xf numFmtId="166" fontId="2" fillId="0" borderId="12" xfId="0" applyNumberFormat="1" applyFont="1" applyBorder="1" applyAlignment="1">
      <alignment horizontal="center"/>
    </xf>
    <xf numFmtId="167" fontId="2" fillId="0" borderId="12" xfId="0" applyNumberFormat="1" applyFont="1" applyBorder="1" applyAlignment="1">
      <alignment horizontal="center"/>
    </xf>
    <xf numFmtId="166" fontId="2" fillId="0" borderId="12" xfId="0" applyNumberFormat="1" applyFont="1" applyFill="1" applyBorder="1" applyAlignment="1">
      <alignment horizontal="center"/>
    </xf>
    <xf numFmtId="15" fontId="0" fillId="0" borderId="0" xfId="0" applyNumberFormat="1" applyBorder="1"/>
    <xf numFmtId="166" fontId="23" fillId="0" borderId="5" xfId="0" applyNumberFormat="1" applyFont="1" applyFill="1" applyBorder="1" applyAlignment="1">
      <alignment horizontal="center" vertical="center"/>
    </xf>
    <xf numFmtId="167" fontId="23" fillId="0" borderId="5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left"/>
    </xf>
    <xf numFmtId="1" fontId="0" fillId="0" borderId="0" xfId="0" applyNumberFormat="1"/>
    <xf numFmtId="0" fontId="24" fillId="0" borderId="8" xfId="0" applyFont="1" applyBorder="1" applyAlignment="1">
      <alignment vertical="center"/>
    </xf>
    <xf numFmtId="0" fontId="24" fillId="0" borderId="1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8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49" fontId="24" fillId="0" borderId="5" xfId="0" applyNumberFormat="1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/>
    </xf>
    <xf numFmtId="166" fontId="2" fillId="0" borderId="6" xfId="0" applyNumberFormat="1" applyFont="1" applyBorder="1" applyAlignment="1">
      <alignment horizontal="center"/>
    </xf>
    <xf numFmtId="0" fontId="0" fillId="0" borderId="5" xfId="0" applyBorder="1"/>
    <xf numFmtId="0" fontId="1" fillId="0" borderId="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49" fontId="24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/>
    </xf>
    <xf numFmtId="0" fontId="2" fillId="0" borderId="6" xfId="0" applyFont="1" applyBorder="1" applyAlignment="1">
      <alignment horizontal="center"/>
    </xf>
    <xf numFmtId="0" fontId="2" fillId="0" borderId="12" xfId="0" applyFont="1" applyFill="1" applyBorder="1" applyAlignment="1">
      <alignment horizontal="left"/>
    </xf>
    <xf numFmtId="166" fontId="24" fillId="0" borderId="5" xfId="0" applyNumberFormat="1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/>
    </xf>
    <xf numFmtId="0" fontId="2" fillId="5" borderId="8" xfId="0" applyFont="1" applyFill="1" applyBorder="1" applyAlignment="1">
      <alignment horizontal="center"/>
    </xf>
    <xf numFmtId="0" fontId="2" fillId="5" borderId="5" xfId="0" applyFont="1" applyFill="1" applyBorder="1" applyAlignment="1">
      <alignment horizontal="center"/>
    </xf>
    <xf numFmtId="0" fontId="24" fillId="5" borderId="5" xfId="0" applyFont="1" applyFill="1" applyBorder="1" applyAlignment="1">
      <alignment vertical="center"/>
    </xf>
    <xf numFmtId="0" fontId="19" fillId="5" borderId="8" xfId="0" applyFont="1" applyFill="1" applyBorder="1" applyAlignment="1">
      <alignment horizontal="center"/>
    </xf>
    <xf numFmtId="15" fontId="1" fillId="0" borderId="5" xfId="0" applyNumberFormat="1" applyFont="1" applyBorder="1" applyAlignment="1">
      <alignment horizontal="center"/>
    </xf>
    <xf numFmtId="0" fontId="5" fillId="0" borderId="0" xfId="0" applyFont="1" applyBorder="1" applyAlignment="1"/>
    <xf numFmtId="0" fontId="1" fillId="0" borderId="5" xfId="0" applyFont="1" applyBorder="1" applyAlignment="1"/>
    <xf numFmtId="15" fontId="1" fillId="0" borderId="5" xfId="0" applyNumberFormat="1" applyFont="1" applyBorder="1" applyAlignment="1"/>
    <xf numFmtId="168" fontId="5" fillId="0" borderId="0" xfId="0" applyNumberFormat="1" applyFont="1" applyBorder="1" applyAlignment="1"/>
    <xf numFmtId="15" fontId="5" fillId="0" borderId="5" xfId="0" applyNumberFormat="1" applyFont="1" applyBorder="1" applyAlignment="1">
      <alignment horizontal="center"/>
    </xf>
    <xf numFmtId="0" fontId="1" fillId="0" borderId="5" xfId="0" applyFont="1" applyBorder="1"/>
    <xf numFmtId="0" fontId="1" fillId="0" borderId="0" xfId="0" applyFont="1" applyBorder="1"/>
    <xf numFmtId="15" fontId="5" fillId="0" borderId="0" xfId="0" applyNumberFormat="1" applyFont="1" applyBorder="1" applyAlignment="1">
      <alignment horizontal="center"/>
    </xf>
    <xf numFmtId="15" fontId="1" fillId="0" borderId="0" xfId="0" applyNumberFormat="1" applyFont="1" applyBorder="1" applyAlignment="1">
      <alignment horizontal="center"/>
    </xf>
    <xf numFmtId="168" fontId="5" fillId="0" borderId="5" xfId="0" applyNumberFormat="1" applyFont="1" applyBorder="1" applyAlignment="1">
      <alignment horizontal="center"/>
    </xf>
    <xf numFmtId="167" fontId="23" fillId="0" borderId="4" xfId="0" applyNumberFormat="1" applyFont="1" applyBorder="1" applyAlignment="1">
      <alignment horizontal="center" vertical="center"/>
    </xf>
    <xf numFmtId="0" fontId="2" fillId="5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2" fillId="0" borderId="0" xfId="0" applyFont="1" applyBorder="1" applyAlignment="1">
      <alignment horizontal="left"/>
    </xf>
    <xf numFmtId="1" fontId="2" fillId="0" borderId="0" xfId="0" applyNumberFormat="1" applyFont="1" applyBorder="1" applyAlignment="1">
      <alignment horizontal="center"/>
    </xf>
    <xf numFmtId="166" fontId="2" fillId="0" borderId="0" xfId="0" applyNumberFormat="1" applyFont="1" applyBorder="1" applyAlignment="1">
      <alignment horizontal="center"/>
    </xf>
    <xf numFmtId="167" fontId="23" fillId="0" borderId="0" xfId="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center"/>
    </xf>
    <xf numFmtId="2" fontId="23" fillId="0" borderId="5" xfId="0" applyNumberFormat="1" applyFont="1" applyBorder="1" applyAlignment="1">
      <alignment horizontal="center"/>
    </xf>
    <xf numFmtId="2" fontId="23" fillId="0" borderId="5" xfId="0" applyNumberFormat="1" applyFont="1" applyFill="1" applyBorder="1" applyAlignment="1">
      <alignment horizontal="center"/>
    </xf>
    <xf numFmtId="167" fontId="23" fillId="0" borderId="5" xfId="0" applyNumberFormat="1" applyFont="1" applyFill="1" applyBorder="1" applyAlignment="1">
      <alignment horizontal="center"/>
    </xf>
    <xf numFmtId="0" fontId="19" fillId="0" borderId="9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49" fontId="2" fillId="0" borderId="9" xfId="0" applyNumberFormat="1" applyFont="1" applyBorder="1" applyAlignment="1">
      <alignment horizontal="center"/>
    </xf>
    <xf numFmtId="49" fontId="19" fillId="0" borderId="9" xfId="0" applyNumberFormat="1" applyFont="1" applyBorder="1" applyAlignment="1">
      <alignment horizontal="center"/>
    </xf>
    <xf numFmtId="49" fontId="2" fillId="0" borderId="9" xfId="0" applyNumberFormat="1" applyFont="1" applyFill="1" applyBorder="1" applyAlignment="1">
      <alignment horizontal="center"/>
    </xf>
    <xf numFmtId="2" fontId="2" fillId="0" borderId="5" xfId="0" applyNumberFormat="1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20" fillId="0" borderId="9" xfId="0" applyFont="1" applyFill="1" applyBorder="1" applyAlignment="1">
      <alignment horizontal="center"/>
    </xf>
    <xf numFmtId="0" fontId="12" fillId="0" borderId="9" xfId="0" applyFont="1" applyFill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2" fillId="8" borderId="5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Alignment="1">
      <alignment horizontal="center" vertical="center" wrapText="1"/>
    </xf>
    <xf numFmtId="0" fontId="2" fillId="0" borderId="6" xfId="0" applyFont="1" applyBorder="1" applyAlignment="1">
      <alignment horizontal="left"/>
    </xf>
    <xf numFmtId="0" fontId="2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66" fontId="2" fillId="0" borderId="5" xfId="0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0" borderId="8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vertical="center" wrapText="1"/>
    </xf>
    <xf numFmtId="0" fontId="23" fillId="0" borderId="5" xfId="0" applyFont="1" applyBorder="1" applyAlignment="1">
      <alignment horizontal="center"/>
    </xf>
    <xf numFmtId="166" fontId="23" fillId="0" borderId="5" xfId="0" applyNumberFormat="1" applyFont="1" applyBorder="1" applyAlignment="1">
      <alignment horizontal="center"/>
    </xf>
    <xf numFmtId="0" fontId="11" fillId="0" borderId="0" xfId="0" applyFont="1" applyAlignment="1">
      <alignment horizontal="center"/>
    </xf>
    <xf numFmtId="0" fontId="23" fillId="0" borderId="9" xfId="0" applyFont="1" applyBorder="1" applyAlignment="1">
      <alignment horizontal="center"/>
    </xf>
    <xf numFmtId="0" fontId="30" fillId="0" borderId="0" xfId="0" applyFont="1" applyBorder="1"/>
    <xf numFmtId="0" fontId="23" fillId="0" borderId="4" xfId="0" applyFont="1" applyFill="1" applyBorder="1" applyAlignment="1">
      <alignment horizontal="center"/>
    </xf>
    <xf numFmtId="0" fontId="31" fillId="0" borderId="14" xfId="0" applyFont="1" applyBorder="1" applyAlignment="1">
      <alignment horizontal="left"/>
    </xf>
    <xf numFmtId="0" fontId="30" fillId="0" borderId="0" xfId="0" applyFont="1"/>
    <xf numFmtId="0" fontId="30" fillId="0" borderId="0" xfId="0" applyFont="1" applyFill="1"/>
    <xf numFmtId="0" fontId="31" fillId="0" borderId="14" xfId="0" applyFont="1" applyFill="1" applyBorder="1" applyAlignment="1">
      <alignment horizontal="left"/>
    </xf>
    <xf numFmtId="0" fontId="23" fillId="0" borderId="5" xfId="0" applyFont="1" applyFill="1" applyBorder="1" applyAlignment="1">
      <alignment horizontal="center"/>
    </xf>
    <xf numFmtId="1" fontId="23" fillId="0" borderId="5" xfId="0" applyNumberFormat="1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2" fontId="29" fillId="0" borderId="0" xfId="0" applyNumberFormat="1" applyFont="1" applyBorder="1" applyAlignment="1">
      <alignment horizontal="center"/>
    </xf>
    <xf numFmtId="0" fontId="31" fillId="0" borderId="5" xfId="0" applyFont="1" applyBorder="1" applyAlignment="1">
      <alignment horizontal="left"/>
    </xf>
    <xf numFmtId="0" fontId="32" fillId="0" borderId="5" xfId="0" applyFont="1" applyBorder="1" applyAlignment="1">
      <alignment horizontal="left"/>
    </xf>
    <xf numFmtId="0" fontId="33" fillId="9" borderId="5" xfId="1" applyFont="1" applyFill="1" applyBorder="1" applyAlignment="1">
      <alignment horizontal="center"/>
    </xf>
    <xf numFmtId="166" fontId="33" fillId="9" borderId="5" xfId="1" applyNumberFormat="1" applyFont="1" applyFill="1" applyBorder="1" applyAlignment="1">
      <alignment horizontal="center"/>
    </xf>
    <xf numFmtId="15" fontId="33" fillId="9" borderId="5" xfId="1" applyNumberFormat="1" applyFont="1" applyFill="1" applyBorder="1" applyAlignment="1">
      <alignment horizontal="center"/>
    </xf>
    <xf numFmtId="1" fontId="33" fillId="9" borderId="5" xfId="1" applyNumberFormat="1" applyFont="1" applyFill="1" applyBorder="1" applyAlignment="1">
      <alignment horizontal="center"/>
    </xf>
    <xf numFmtId="0" fontId="33" fillId="9" borderId="9" xfId="1" applyFont="1" applyFill="1" applyBorder="1" applyAlignment="1">
      <alignment horizontal="center"/>
    </xf>
    <xf numFmtId="166" fontId="33" fillId="9" borderId="5" xfId="0" applyNumberFormat="1" applyFont="1" applyFill="1" applyBorder="1" applyAlignment="1">
      <alignment horizontal="center"/>
    </xf>
    <xf numFmtId="0" fontId="33" fillId="9" borderId="5" xfId="0" applyFont="1" applyFill="1" applyBorder="1" applyAlignment="1">
      <alignment horizontal="center"/>
    </xf>
    <xf numFmtId="2" fontId="23" fillId="0" borderId="5" xfId="0" applyNumberFormat="1" applyFont="1" applyFill="1" applyBorder="1" applyAlignment="1">
      <alignment horizontal="center" vertical="center"/>
    </xf>
    <xf numFmtId="166" fontId="24" fillId="0" borderId="4" xfId="0" applyNumberFormat="1" applyFont="1" applyFill="1" applyBorder="1" applyAlignment="1">
      <alignment horizontal="center" vertical="center"/>
    </xf>
    <xf numFmtId="0" fontId="33" fillId="0" borderId="14" xfId="1" applyFont="1" applyFill="1" applyBorder="1" applyAlignment="1">
      <alignment horizontal="center"/>
    </xf>
    <xf numFmtId="0" fontId="33" fillId="0" borderId="4" xfId="1" applyFont="1" applyFill="1" applyBorder="1" applyAlignment="1">
      <alignment horizontal="center"/>
    </xf>
    <xf numFmtId="166" fontId="33" fillId="0" borderId="5" xfId="1" applyNumberFormat="1" applyFont="1" applyFill="1" applyBorder="1" applyAlignment="1">
      <alignment horizontal="center"/>
    </xf>
    <xf numFmtId="15" fontId="33" fillId="0" borderId="5" xfId="1" applyNumberFormat="1" applyFont="1" applyFill="1" applyBorder="1" applyAlignment="1">
      <alignment horizontal="center"/>
    </xf>
    <xf numFmtId="166" fontId="33" fillId="0" borderId="4" xfId="1" applyNumberFormat="1" applyFont="1" applyFill="1" applyBorder="1" applyAlignment="1">
      <alignment horizontal="center"/>
    </xf>
    <xf numFmtId="0" fontId="33" fillId="0" borderId="9" xfId="1" applyFont="1" applyFill="1" applyBorder="1" applyAlignment="1">
      <alignment horizontal="center"/>
    </xf>
    <xf numFmtId="0" fontId="33" fillId="0" borderId="5" xfId="1" applyFont="1" applyFill="1" applyBorder="1" applyAlignment="1">
      <alignment horizontal="center"/>
    </xf>
    <xf numFmtId="2" fontId="33" fillId="0" borderId="5" xfId="1" applyNumberFormat="1" applyFont="1" applyFill="1" applyBorder="1" applyAlignment="1">
      <alignment horizontal="center"/>
    </xf>
    <xf numFmtId="167" fontId="33" fillId="0" borderId="5" xfId="1" applyNumberFormat="1" applyFont="1" applyFill="1" applyBorder="1" applyAlignment="1">
      <alignment horizontal="center"/>
    </xf>
    <xf numFmtId="1" fontId="33" fillId="0" borderId="5" xfId="1" applyNumberFormat="1" applyFont="1" applyFill="1" applyBorder="1" applyAlignment="1">
      <alignment horizontal="center"/>
    </xf>
    <xf numFmtId="1" fontId="33" fillId="0" borderId="4" xfId="1" applyNumberFormat="1" applyFont="1" applyFill="1" applyBorder="1" applyAlignment="1">
      <alignment horizontal="center"/>
    </xf>
    <xf numFmtId="0" fontId="6" fillId="0" borderId="0" xfId="0" applyFont="1" applyAlignment="1"/>
    <xf numFmtId="0" fontId="10" fillId="0" borderId="0" xfId="0" applyFont="1" applyAlignment="1"/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0" fillId="10" borderId="16" xfId="0" applyFill="1" applyBorder="1"/>
    <xf numFmtId="0" fontId="0" fillId="10" borderId="17" xfId="0" applyFill="1" applyBorder="1"/>
    <xf numFmtId="0" fontId="0" fillId="10" borderId="18" xfId="0" applyFill="1" applyBorder="1"/>
    <xf numFmtId="0" fontId="0" fillId="10" borderId="19" xfId="0" applyFill="1" applyBorder="1"/>
    <xf numFmtId="0" fontId="0" fillId="0" borderId="17" xfId="0" applyBorder="1"/>
    <xf numFmtId="0" fontId="0" fillId="0" borderId="19" xfId="0" applyBorder="1"/>
    <xf numFmtId="0" fontId="0" fillId="10" borderId="20" xfId="0" applyFill="1" applyBorder="1"/>
    <xf numFmtId="0" fontId="0" fillId="10" borderId="21" xfId="0" applyFill="1" applyBorder="1"/>
    <xf numFmtId="0" fontId="0" fillId="10" borderId="22" xfId="0" applyFill="1" applyBorder="1"/>
    <xf numFmtId="0" fontId="0" fillId="0" borderId="23" xfId="0" applyBorder="1"/>
    <xf numFmtId="0" fontId="0" fillId="0" borderId="24" xfId="0" applyBorder="1"/>
    <xf numFmtId="0" fontId="0" fillId="0" borderId="18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2" fontId="0" fillId="0" borderId="19" xfId="0" applyNumberFormat="1" applyBorder="1"/>
    <xf numFmtId="2" fontId="0" fillId="0" borderId="24" xfId="0" applyNumberFormat="1" applyBorder="1"/>
    <xf numFmtId="2" fontId="0" fillId="0" borderId="22" xfId="0" applyNumberFormat="1" applyBorder="1"/>
    <xf numFmtId="2" fontId="0" fillId="0" borderId="0" xfId="0" applyNumberFormat="1"/>
    <xf numFmtId="0" fontId="11" fillId="0" borderId="0" xfId="0" applyFont="1" applyBorder="1" applyAlignment="1">
      <alignment horizontal="center"/>
    </xf>
    <xf numFmtId="0" fontId="0" fillId="10" borderId="23" xfId="0" applyFill="1" applyBorder="1"/>
    <xf numFmtId="0" fontId="0" fillId="10" borderId="0" xfId="0" applyFill="1" applyBorder="1"/>
    <xf numFmtId="0" fontId="0" fillId="10" borderId="24" xfId="0" applyFill="1" applyBorder="1"/>
    <xf numFmtId="0" fontId="11" fillId="0" borderId="17" xfId="0" applyFont="1" applyBorder="1" applyAlignment="1">
      <alignment horizontal="center"/>
    </xf>
    <xf numFmtId="0" fontId="11" fillId="0" borderId="23" xfId="0" applyFont="1" applyBorder="1" applyAlignment="1">
      <alignment horizontal="center"/>
    </xf>
    <xf numFmtId="0" fontId="11" fillId="0" borderId="20" xfId="0" applyFont="1" applyBorder="1" applyAlignment="1">
      <alignment horizontal="center"/>
    </xf>
    <xf numFmtId="0" fontId="8" fillId="10" borderId="15" xfId="0" applyFont="1" applyFill="1" applyBorder="1"/>
    <xf numFmtId="0" fontId="0" fillId="10" borderId="26" xfId="0" applyFill="1" applyBorder="1"/>
    <xf numFmtId="0" fontId="8" fillId="10" borderId="26" xfId="0" applyFont="1" applyFill="1" applyBorder="1"/>
    <xf numFmtId="1" fontId="2" fillId="0" borderId="27" xfId="0" applyNumberFormat="1" applyFont="1" applyBorder="1" applyAlignment="1">
      <alignment horizontal="center"/>
    </xf>
    <xf numFmtId="1" fontId="2" fillId="0" borderId="28" xfId="0" applyNumberFormat="1" applyFont="1" applyBorder="1" applyAlignment="1">
      <alignment horizontal="center"/>
    </xf>
    <xf numFmtId="1" fontId="2" fillId="0" borderId="28" xfId="0" applyNumberFormat="1" applyFont="1" applyFill="1" applyBorder="1" applyAlignment="1">
      <alignment horizontal="center"/>
    </xf>
    <xf numFmtId="1" fontId="2" fillId="0" borderId="29" xfId="0" applyNumberFormat="1" applyFont="1" applyBorder="1" applyAlignment="1">
      <alignment horizontal="center"/>
    </xf>
    <xf numFmtId="0" fontId="0" fillId="9" borderId="0" xfId="0" applyFill="1"/>
    <xf numFmtId="0" fontId="34" fillId="0" borderId="0" xfId="0" applyFont="1"/>
    <xf numFmtId="0" fontId="8" fillId="9" borderId="0" xfId="0" applyFont="1" applyFill="1"/>
    <xf numFmtId="0" fontId="0" fillId="0" borderId="29" xfId="0" applyBorder="1"/>
    <xf numFmtId="166" fontId="9" fillId="0" borderId="0" xfId="0" applyNumberFormat="1" applyFont="1" applyFill="1" applyAlignment="1">
      <alignment horizontal="left"/>
    </xf>
    <xf numFmtId="0" fontId="0" fillId="0" borderId="25" xfId="0" applyBorder="1"/>
    <xf numFmtId="0" fontId="1" fillId="0" borderId="1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25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168" fontId="1" fillId="0" borderId="25" xfId="0" applyNumberFormat="1" applyFont="1" applyBorder="1"/>
    <xf numFmtId="166" fontId="33" fillId="9" borderId="8" xfId="1" applyNumberFormat="1" applyFont="1" applyFill="1" applyBorder="1" applyAlignment="1">
      <alignment horizontal="center"/>
    </xf>
    <xf numFmtId="0" fontId="0" fillId="0" borderId="25" xfId="2" applyNumberFormat="1" applyFont="1" applyBorder="1"/>
    <xf numFmtId="0" fontId="11" fillId="10" borderId="5" xfId="0" applyFont="1" applyFill="1" applyBorder="1" applyAlignment="1">
      <alignment horizontal="center"/>
    </xf>
    <xf numFmtId="0" fontId="33" fillId="10" borderId="9" xfId="1" applyFont="1" applyFill="1" applyBorder="1" applyAlignment="1">
      <alignment horizontal="center"/>
    </xf>
    <xf numFmtId="0" fontId="33" fillId="10" borderId="5" xfId="1" applyFont="1" applyFill="1" applyBorder="1" applyAlignment="1">
      <alignment horizontal="center"/>
    </xf>
    <xf numFmtId="1" fontId="33" fillId="10" borderId="5" xfId="1" applyNumberFormat="1" applyFont="1" applyFill="1" applyBorder="1" applyAlignment="1">
      <alignment horizontal="center"/>
    </xf>
    <xf numFmtId="15" fontId="33" fillId="10" borderId="5" xfId="1" applyNumberFormat="1" applyFont="1" applyFill="1" applyBorder="1" applyAlignment="1">
      <alignment horizontal="center"/>
    </xf>
    <xf numFmtId="167" fontId="23" fillId="0" borderId="4" xfId="0" applyNumberFormat="1" applyFont="1" applyFill="1" applyBorder="1" applyAlignment="1">
      <alignment horizontal="center" vertical="center"/>
    </xf>
    <xf numFmtId="169" fontId="2" fillId="0" borderId="5" xfId="0" applyNumberFormat="1" applyFont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left"/>
    </xf>
    <xf numFmtId="0" fontId="8" fillId="11" borderId="0" xfId="0" applyFont="1" applyFill="1" applyAlignment="1">
      <alignment horizontal="left"/>
    </xf>
    <xf numFmtId="0" fontId="16" fillId="11" borderId="0" xfId="0" applyFont="1" applyFill="1" applyAlignment="1">
      <alignment horizontal="left"/>
    </xf>
    <xf numFmtId="0" fontId="21" fillId="11" borderId="0" xfId="0" applyFont="1" applyFill="1" applyAlignment="1">
      <alignment horizontal="left" vertical="center"/>
    </xf>
    <xf numFmtId="0" fontId="9" fillId="11" borderId="0" xfId="0" applyFont="1" applyFill="1" applyAlignment="1">
      <alignment horizontal="left"/>
    </xf>
    <xf numFmtId="0" fontId="1" fillId="11" borderId="0" xfId="0" applyFont="1" applyFill="1" applyBorder="1" applyAlignment="1">
      <alignment horizontal="center"/>
    </xf>
    <xf numFmtId="0" fontId="1" fillId="9" borderId="25" xfId="0" applyFont="1" applyFill="1" applyBorder="1" applyAlignment="1">
      <alignment horizontal="left"/>
    </xf>
    <xf numFmtId="0" fontId="9" fillId="9" borderId="25" xfId="0" applyFont="1" applyFill="1" applyBorder="1" applyAlignment="1">
      <alignment horizontal="right"/>
    </xf>
    <xf numFmtId="2" fontId="9" fillId="9" borderId="25" xfId="0" applyNumberFormat="1" applyFont="1" applyFill="1" applyBorder="1" applyAlignment="1">
      <alignment horizontal="right"/>
    </xf>
    <xf numFmtId="166" fontId="9" fillId="9" borderId="25" xfId="0" applyNumberFormat="1" applyFont="1" applyFill="1" applyBorder="1" applyAlignment="1">
      <alignment horizontal="right"/>
    </xf>
    <xf numFmtId="170" fontId="3" fillId="11" borderId="0" xfId="0" applyNumberFormat="1" applyFont="1" applyFill="1" applyAlignment="1">
      <alignment horizontal="center"/>
    </xf>
    <xf numFmtId="0" fontId="38" fillId="11" borderId="0" xfId="0" applyFont="1" applyFill="1" applyAlignment="1">
      <alignment horizontal="left"/>
    </xf>
    <xf numFmtId="0" fontId="11" fillId="10" borderId="27" xfId="0" applyFont="1" applyFill="1" applyBorder="1" applyAlignment="1">
      <alignment horizontal="center"/>
    </xf>
    <xf numFmtId="0" fontId="8" fillId="10" borderId="27" xfId="0" applyFont="1" applyFill="1" applyBorder="1"/>
    <xf numFmtId="0" fontId="11" fillId="0" borderId="18" xfId="0" applyFont="1" applyBorder="1" applyAlignment="1">
      <alignment horizontal="center"/>
    </xf>
    <xf numFmtId="1" fontId="0" fillId="0" borderId="24" xfId="0" applyNumberFormat="1" applyBorder="1"/>
    <xf numFmtId="0" fontId="8" fillId="0" borderId="21" xfId="0" applyFont="1" applyBorder="1"/>
    <xf numFmtId="0" fontId="11" fillId="0" borderId="20" xfId="0" applyFont="1" applyBorder="1" applyAlignment="1">
      <alignment horizontal="left"/>
    </xf>
    <xf numFmtId="0" fontId="0" fillId="0" borderId="16" xfId="0" applyBorder="1"/>
    <xf numFmtId="168" fontId="0" fillId="0" borderId="27" xfId="0" applyNumberFormat="1" applyBorder="1"/>
    <xf numFmtId="168" fontId="0" fillId="0" borderId="28" xfId="0" applyNumberFormat="1" applyBorder="1"/>
    <xf numFmtId="168" fontId="0" fillId="0" borderId="29" xfId="0" applyNumberFormat="1" applyBorder="1"/>
    <xf numFmtId="0" fontId="0" fillId="0" borderId="28" xfId="0" applyBorder="1"/>
    <xf numFmtId="0" fontId="12" fillId="0" borderId="0" xfId="0" applyFont="1" applyFill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" fillId="0" borderId="30" xfId="0" applyFont="1" applyFill="1" applyBorder="1" applyAlignment="1">
      <alignment horizontal="center"/>
    </xf>
    <xf numFmtId="0" fontId="0" fillId="10" borderId="25" xfId="0" applyFill="1" applyBorder="1"/>
    <xf numFmtId="0" fontId="24" fillId="9" borderId="12" xfId="0" applyFont="1" applyFill="1" applyBorder="1" applyAlignment="1">
      <alignment vertical="center"/>
    </xf>
    <xf numFmtId="0" fontId="24" fillId="9" borderId="9" xfId="0" applyFont="1" applyFill="1" applyBorder="1" applyAlignment="1">
      <alignment vertical="center"/>
    </xf>
    <xf numFmtId="0" fontId="24" fillId="9" borderId="8" xfId="0" applyFont="1" applyFill="1" applyBorder="1" applyAlignment="1">
      <alignment horizontal="left" vertical="center"/>
    </xf>
    <xf numFmtId="0" fontId="24" fillId="9" borderId="12" xfId="0" applyFont="1" applyFill="1" applyBorder="1" applyAlignment="1">
      <alignment horizontal="left" vertical="center"/>
    </xf>
    <xf numFmtId="0" fontId="24" fillId="9" borderId="9" xfId="0" applyFont="1" applyFill="1" applyBorder="1" applyAlignment="1">
      <alignment horizontal="left" vertical="center"/>
    </xf>
    <xf numFmtId="49" fontId="24" fillId="9" borderId="5" xfId="0" applyNumberFormat="1" applyFont="1" applyFill="1" applyBorder="1" applyAlignment="1">
      <alignment horizontal="center" vertical="center"/>
    </xf>
    <xf numFmtId="0" fontId="24" fillId="9" borderId="5" xfId="0" applyFont="1" applyFill="1" applyBorder="1" applyAlignment="1">
      <alignment horizontal="center" vertical="center"/>
    </xf>
    <xf numFmtId="166" fontId="24" fillId="9" borderId="5" xfId="0" applyNumberFormat="1" applyFont="1" applyFill="1" applyBorder="1" applyAlignment="1">
      <alignment horizontal="center" vertical="center"/>
    </xf>
    <xf numFmtId="0" fontId="3" fillId="11" borderId="0" xfId="0" applyFont="1" applyFill="1" applyAlignment="1">
      <alignment horizontal="left"/>
    </xf>
    <xf numFmtId="0" fontId="1" fillId="11" borderId="0" xfId="0" applyFont="1" applyFill="1" applyAlignment="1">
      <alignment horizontal="left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9" fillId="0" borderId="0" xfId="0" applyFont="1" applyFill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1" fillId="0" borderId="6" xfId="0" applyFont="1" applyBorder="1" applyAlignment="1">
      <alignment horizontal="center" vertical="center"/>
    </xf>
    <xf numFmtId="0" fontId="15" fillId="11" borderId="0" xfId="0" applyFont="1" applyFill="1" applyAlignment="1">
      <alignment horizontal="left"/>
    </xf>
    <xf numFmtId="0" fontId="4" fillId="11" borderId="0" xfId="0" applyFont="1" applyFill="1" applyAlignment="1">
      <alignment horizontal="left"/>
    </xf>
    <xf numFmtId="0" fontId="3" fillId="11" borderId="0" xfId="0" applyFont="1" applyFill="1" applyAlignment="1">
      <alignment horizontal="left"/>
    </xf>
    <xf numFmtId="0" fontId="1" fillId="11" borderId="0" xfId="0" applyFont="1" applyFill="1" applyAlignment="1">
      <alignment horizontal="left"/>
    </xf>
    <xf numFmtId="0" fontId="3" fillId="11" borderId="0" xfId="0" applyFont="1" applyFill="1" applyBorder="1" applyAlignment="1">
      <alignment horizontal="right"/>
    </xf>
    <xf numFmtId="0" fontId="3" fillId="11" borderId="0" xfId="0" applyFont="1" applyFill="1" applyAlignment="1">
      <alignment horizontal="right"/>
    </xf>
    <xf numFmtId="0" fontId="22" fillId="2" borderId="8" xfId="0" applyFont="1" applyFill="1" applyBorder="1" applyAlignment="1">
      <alignment horizontal="center"/>
    </xf>
    <xf numFmtId="0" fontId="22" fillId="2" borderId="12" xfId="0" applyFont="1" applyFill="1" applyBorder="1" applyAlignment="1">
      <alignment horizontal="center"/>
    </xf>
    <xf numFmtId="0" fontId="22" fillId="2" borderId="9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1" fillId="0" borderId="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" fillId="0" borderId="0" xfId="0" applyFont="1" applyAlignment="1"/>
    <xf numFmtId="166" fontId="9" fillId="0" borderId="0" xfId="0" applyNumberFormat="1" applyFont="1" applyAlignment="1">
      <alignment horizontal="left"/>
    </xf>
    <xf numFmtId="0" fontId="3" fillId="0" borderId="0" xfId="0" applyFont="1" applyBorder="1" applyAlignment="1">
      <alignment horizontal="right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9" fillId="3" borderId="8" xfId="0" applyFont="1" applyFill="1" applyBorder="1" applyAlignment="1">
      <alignment horizontal="center"/>
    </xf>
    <xf numFmtId="0" fontId="29" fillId="3" borderId="12" xfId="0" applyFont="1" applyFill="1" applyBorder="1" applyAlignment="1">
      <alignment horizontal="center"/>
    </xf>
    <xf numFmtId="0" fontId="29" fillId="3" borderId="9" xfId="0" applyFont="1" applyFill="1" applyBorder="1" applyAlignment="1">
      <alignment horizontal="center"/>
    </xf>
    <xf numFmtId="0" fontId="14" fillId="0" borderId="0" xfId="0" applyFont="1" applyAlignment="1">
      <alignment horizontal="center"/>
    </xf>
    <xf numFmtId="2" fontId="9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9" fillId="0" borderId="0" xfId="0" applyFont="1" applyFill="1" applyAlignment="1">
      <alignment horizontal="left"/>
    </xf>
    <xf numFmtId="0" fontId="8" fillId="0" borderId="0" xfId="0" applyFont="1" applyFill="1" applyAlignment="1">
      <alignment horizontal="left"/>
    </xf>
    <xf numFmtId="0" fontId="0" fillId="0" borderId="0" xfId="0" applyAlignme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1" fillId="4" borderId="8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8" borderId="13" xfId="0" applyFont="1" applyFill="1" applyBorder="1" applyAlignment="1">
      <alignment horizontal="center" vertical="center"/>
    </xf>
    <xf numFmtId="0" fontId="1" fillId="8" borderId="14" xfId="0" applyFont="1" applyFill="1" applyBorder="1" applyAlignment="1">
      <alignment horizontal="center" vertical="center"/>
    </xf>
    <xf numFmtId="0" fontId="1" fillId="8" borderId="3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2" fillId="7" borderId="8" xfId="0" applyFont="1" applyFill="1" applyBorder="1" applyAlignment="1">
      <alignment horizontal="center"/>
    </xf>
    <xf numFmtId="0" fontId="22" fillId="7" borderId="12" xfId="0" applyFont="1" applyFill="1" applyBorder="1" applyAlignment="1">
      <alignment horizontal="center"/>
    </xf>
    <xf numFmtId="0" fontId="3" fillId="0" borderId="6" xfId="0" applyFont="1" applyBorder="1" applyAlignment="1">
      <alignment horizontal="right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22" fillId="2" borderId="7" xfId="0" applyFont="1" applyFill="1" applyBorder="1" applyAlignment="1">
      <alignment horizontal="center"/>
    </xf>
  </cellXfs>
  <cellStyles count="3">
    <cellStyle name="Comma" xfId="2" builtinId="3"/>
    <cellStyle name="Good" xfId="1" builtinId="26"/>
    <cellStyle name="Normal" xfId="0" builtinId="0"/>
  </cellStyles>
  <dxfs count="35"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  <dxf>
      <font>
        <strike val="0"/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BEE3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B1B7.4FDDC820" TargetMode="Externa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B1B7.4FDDC820" TargetMode="External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B1B7.4FDDC820" TargetMode="External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B1B7.4FDDC820" TargetMode="External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B1B7.4FDDC820" TargetMode="External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B1B7.4FDDC820" TargetMode="External"/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2.jpg@01CFB1B7.4FDDC820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57149</xdr:colOff>
      <xdr:row>0</xdr:row>
      <xdr:rowOff>0</xdr:rowOff>
    </xdr:from>
    <xdr:to>
      <xdr:col>4</xdr:col>
      <xdr:colOff>231528</xdr:colOff>
      <xdr:row>13</xdr:row>
      <xdr:rowOff>133350</xdr:rowOff>
    </xdr:to>
    <xdr:pic>
      <xdr:nvPicPr>
        <xdr:cNvPr id="2" name="Picture 1" descr="cid:image002.jpg@01CFB1B7.4FDDC820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57149" y="0"/>
          <a:ext cx="2612779" cy="2800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1444032</xdr:colOff>
      <xdr:row>7</xdr:row>
      <xdr:rowOff>30145</xdr:rowOff>
    </xdr:to>
    <xdr:pic>
      <xdr:nvPicPr>
        <xdr:cNvPr id="3" name="Picture 2" descr="cid:image002.jpg@01CFB1B7.4FDDC820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4436" cy="1532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2</xdr:col>
      <xdr:colOff>44590</xdr:colOff>
      <xdr:row>7</xdr:row>
      <xdr:rowOff>30145</xdr:rowOff>
    </xdr:to>
    <xdr:pic>
      <xdr:nvPicPr>
        <xdr:cNvPr id="2" name="Picture 2" descr="cid:image002.jpg@01CFB1B7.4FDDC820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4436" cy="1532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12077</xdr:colOff>
      <xdr:row>7</xdr:row>
      <xdr:rowOff>26023</xdr:rowOff>
    </xdr:to>
    <xdr:pic>
      <xdr:nvPicPr>
        <xdr:cNvPr id="2" name="Picture 2" descr="cid:image002.jpg@01CFB1B7.4FDDC820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4436" cy="15321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73269</xdr:colOff>
      <xdr:row>0</xdr:row>
      <xdr:rowOff>0</xdr:rowOff>
    </xdr:from>
    <xdr:to>
      <xdr:col>2</xdr:col>
      <xdr:colOff>1333500</xdr:colOff>
      <xdr:row>4</xdr:row>
      <xdr:rowOff>81111</xdr:rowOff>
    </xdr:to>
    <xdr:pic>
      <xdr:nvPicPr>
        <xdr:cNvPr id="4" name="Picture 2" descr="cid:image002.jpg@01CFB1B7.4FDDC820">
          <a:extLst>
            <a:ext uri="{FF2B5EF4-FFF2-40B4-BE49-F238E27FC236}">
              <a16:creationId xmlns:a16="http://schemas.microsoft.com/office/drawing/2014/main" xmlns="" id="{00000000-0008-0000-04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73673" y="0"/>
          <a:ext cx="1260231" cy="1106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219076</xdr:colOff>
      <xdr:row>3</xdr:row>
      <xdr:rowOff>57149</xdr:rowOff>
    </xdr:from>
    <xdr:to>
      <xdr:col>21</xdr:col>
      <xdr:colOff>266701</xdr:colOff>
      <xdr:row>7</xdr:row>
      <xdr:rowOff>131988</xdr:rowOff>
    </xdr:to>
    <xdr:pic>
      <xdr:nvPicPr>
        <xdr:cNvPr id="2" name="Picture 1" descr="cid:image002.jpg@01CFB1B7.4FDDC820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4020801" y="571499"/>
          <a:ext cx="876300" cy="73206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219075</xdr:colOff>
      <xdr:row>6</xdr:row>
      <xdr:rowOff>57149</xdr:rowOff>
    </xdr:from>
    <xdr:to>
      <xdr:col>2</xdr:col>
      <xdr:colOff>432117</xdr:colOff>
      <xdr:row>10</xdr:row>
      <xdr:rowOff>131988</xdr:rowOff>
    </xdr:to>
    <xdr:pic>
      <xdr:nvPicPr>
        <xdr:cNvPr id="2" name="Picture 1" descr="cid:image002.jpg@01CFB1B7.4FDDC820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8675" y="1038224"/>
          <a:ext cx="822642" cy="72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219075</xdr:colOff>
      <xdr:row>6</xdr:row>
      <xdr:rowOff>57149</xdr:rowOff>
    </xdr:from>
    <xdr:to>
      <xdr:col>2</xdr:col>
      <xdr:colOff>314325</xdr:colOff>
      <xdr:row>10</xdr:row>
      <xdr:rowOff>131988</xdr:rowOff>
    </xdr:to>
    <xdr:pic>
      <xdr:nvPicPr>
        <xdr:cNvPr id="4" name="Picture 3" descr="cid:image002.jpg@01CFB1B7.4FDDC820">
          <a:extLst>
            <a:ext uri="{FF2B5EF4-FFF2-40B4-BE49-F238E27FC236}">
              <a16:creationId xmlns:a16="http://schemas.microsoft.com/office/drawing/2014/main" xmlns="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28675" y="1038224"/>
          <a:ext cx="914400" cy="72253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64"/>
  <sheetViews>
    <sheetView tabSelected="1" workbookViewId="0">
      <pane xSplit="19" ySplit="31" topLeftCell="T32" activePane="bottomRight" state="frozen"/>
      <selection pane="topRight" activeCell="T1" sqref="T1"/>
      <selection pane="bottomLeft" activeCell="A32" sqref="A32"/>
      <selection pane="bottomRight" activeCell="G2" sqref="G2:L2"/>
    </sheetView>
  </sheetViews>
  <sheetFormatPr defaultRowHeight="12.75"/>
  <cols>
    <col min="8" max="8" width="11.85546875" customWidth="1"/>
    <col min="12" max="12" width="42.7109375" customWidth="1"/>
    <col min="14" max="14" width="11.5703125" customWidth="1"/>
    <col min="18" max="18" width="12.140625" customWidth="1"/>
    <col min="19" max="19" width="14.5703125" customWidth="1"/>
  </cols>
  <sheetData>
    <row r="1" spans="1:20"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</row>
    <row r="2" spans="1:20" ht="27.75">
      <c r="E2" s="264"/>
      <c r="F2" s="264"/>
      <c r="G2" s="311" t="s">
        <v>0</v>
      </c>
      <c r="H2" s="311"/>
      <c r="I2" s="311"/>
      <c r="J2" s="311"/>
      <c r="K2" s="311"/>
      <c r="L2" s="311"/>
      <c r="M2" s="276" t="s">
        <v>1</v>
      </c>
      <c r="N2" s="265"/>
      <c r="O2" s="264"/>
      <c r="P2" s="264"/>
      <c r="Q2" s="264"/>
      <c r="R2" s="264"/>
      <c r="S2" s="264"/>
      <c r="T2" s="264"/>
    </row>
    <row r="3" spans="1:20">
      <c r="E3" s="264"/>
      <c r="F3" s="264"/>
      <c r="G3" s="266"/>
      <c r="H3" s="266"/>
      <c r="I3" s="266"/>
      <c r="J3" s="266"/>
      <c r="K3" s="266"/>
      <c r="L3" s="266"/>
      <c r="M3" s="266"/>
      <c r="N3" s="266"/>
      <c r="O3" s="264"/>
      <c r="P3" s="264"/>
      <c r="Q3" s="264"/>
      <c r="R3" s="264"/>
      <c r="S3" s="264"/>
      <c r="T3" s="264"/>
    </row>
    <row r="4" spans="1:20">
      <c r="E4" s="264"/>
      <c r="F4" s="264"/>
      <c r="G4" s="266"/>
      <c r="H4" s="266"/>
      <c r="I4" s="266"/>
      <c r="J4" s="266"/>
      <c r="K4" s="266"/>
      <c r="L4" s="266"/>
      <c r="M4" s="266"/>
      <c r="N4" s="266"/>
      <c r="O4" s="264"/>
      <c r="P4" s="264"/>
      <c r="Q4" s="264"/>
      <c r="R4" s="264"/>
      <c r="S4" s="264"/>
      <c r="T4" s="264"/>
    </row>
    <row r="5" spans="1:20">
      <c r="E5" s="264"/>
      <c r="F5" s="264"/>
      <c r="G5" s="266"/>
      <c r="H5" s="266"/>
      <c r="I5" s="266"/>
      <c r="J5" s="266"/>
      <c r="K5" s="266"/>
      <c r="L5" s="266"/>
      <c r="M5" s="266"/>
      <c r="N5" s="266"/>
      <c r="O5" s="264"/>
      <c r="P5" s="264"/>
      <c r="Q5" s="264"/>
      <c r="R5" s="264"/>
      <c r="S5" s="264"/>
      <c r="T5" s="264"/>
    </row>
    <row r="6" spans="1:20">
      <c r="E6" s="264"/>
      <c r="F6" s="264"/>
      <c r="G6" s="266"/>
      <c r="H6" s="266"/>
      <c r="I6" s="266"/>
      <c r="J6" s="266"/>
      <c r="K6" s="266"/>
      <c r="L6" s="266"/>
      <c r="M6" s="266"/>
      <c r="N6" s="266"/>
      <c r="O6" s="264"/>
      <c r="P6" s="264"/>
      <c r="Q6" s="264"/>
      <c r="R6" s="264"/>
      <c r="S6" s="264"/>
      <c r="T6" s="264"/>
    </row>
    <row r="7" spans="1:20" ht="20.25">
      <c r="E7" s="264"/>
      <c r="F7" s="264"/>
      <c r="G7" s="266"/>
      <c r="H7" s="267"/>
      <c r="I7" s="267"/>
      <c r="J7" s="266"/>
      <c r="K7" s="266"/>
      <c r="L7" s="266"/>
      <c r="M7" s="312"/>
      <c r="N7" s="312"/>
      <c r="O7" s="264"/>
      <c r="P7" s="264"/>
      <c r="Q7" s="264"/>
      <c r="R7" s="264"/>
      <c r="S7" s="264"/>
      <c r="T7" s="264"/>
    </row>
    <row r="8" spans="1:20" ht="15.75">
      <c r="E8" s="264"/>
      <c r="F8" s="264"/>
      <c r="G8" s="313" t="s">
        <v>2</v>
      </c>
      <c r="H8" s="313"/>
      <c r="I8" s="313"/>
      <c r="J8" s="313"/>
      <c r="K8" s="313"/>
      <c r="L8" s="313"/>
      <c r="M8" s="313"/>
      <c r="N8" s="303" t="s">
        <v>3</v>
      </c>
      <c r="O8" s="264"/>
      <c r="P8" s="264"/>
      <c r="Q8" s="264"/>
      <c r="R8" s="264"/>
      <c r="S8" s="264"/>
      <c r="T8" s="264"/>
    </row>
    <row r="9" spans="1:20" ht="15.75">
      <c r="E9" s="264"/>
      <c r="F9" s="264"/>
      <c r="G9" s="313" t="s">
        <v>4</v>
      </c>
      <c r="H9" s="313"/>
      <c r="I9" s="313"/>
      <c r="J9" s="313"/>
      <c r="K9" s="313"/>
      <c r="L9" s="313"/>
      <c r="M9" s="313"/>
      <c r="N9" s="303" t="s">
        <v>5</v>
      </c>
      <c r="O9" s="264"/>
      <c r="P9" s="264"/>
      <c r="Q9" s="264"/>
      <c r="R9" s="264"/>
      <c r="S9" s="264"/>
      <c r="T9" s="264"/>
    </row>
    <row r="10" spans="1:20" ht="19.5">
      <c r="E10" s="264"/>
      <c r="F10" s="264"/>
      <c r="G10" s="268"/>
      <c r="H10" s="265"/>
      <c r="I10" s="303"/>
      <c r="J10" s="265"/>
      <c r="K10" s="265"/>
      <c r="L10" s="265"/>
      <c r="M10" s="265"/>
      <c r="N10" s="265"/>
      <c r="O10" s="264"/>
      <c r="P10" s="264"/>
      <c r="Q10" s="264"/>
      <c r="R10" s="264"/>
      <c r="S10" s="264"/>
      <c r="T10" s="264"/>
    </row>
    <row r="11" spans="1:20" ht="15.75">
      <c r="E11" s="264"/>
      <c r="F11" s="264"/>
      <c r="G11" s="264"/>
      <c r="H11" s="264"/>
      <c r="I11" s="264"/>
      <c r="J11" s="264"/>
      <c r="K11" s="264"/>
      <c r="L11" s="275">
        <f ca="1">TODAY()</f>
        <v>42660</v>
      </c>
      <c r="M11" s="264"/>
      <c r="N11" s="264"/>
      <c r="O11" s="264"/>
      <c r="P11" s="264"/>
      <c r="Q11" s="264"/>
      <c r="R11" s="264"/>
      <c r="S11" s="264"/>
      <c r="T11" s="264"/>
    </row>
    <row r="12" spans="1:20">
      <c r="E12" s="264"/>
      <c r="F12" s="264"/>
      <c r="G12" s="264"/>
      <c r="H12" s="264"/>
      <c r="I12" s="264"/>
      <c r="J12" s="264"/>
      <c r="K12" s="264"/>
      <c r="L12" s="264"/>
      <c r="M12" s="264"/>
      <c r="N12" s="264"/>
      <c r="O12" s="264"/>
      <c r="P12" s="264"/>
      <c r="Q12" s="264"/>
      <c r="R12" s="264"/>
      <c r="S12" s="264"/>
      <c r="T12" s="264"/>
    </row>
    <row r="13" spans="1:20">
      <c r="E13" s="264"/>
      <c r="F13" s="264"/>
      <c r="G13" s="264"/>
      <c r="H13" s="264"/>
      <c r="I13" s="264"/>
      <c r="J13" s="264"/>
      <c r="K13" s="264"/>
      <c r="L13" s="264"/>
      <c r="M13" s="264"/>
      <c r="N13" s="264"/>
      <c r="O13" s="264"/>
      <c r="P13" s="264"/>
      <c r="Q13" s="264"/>
      <c r="R13" s="264"/>
      <c r="S13" s="264"/>
      <c r="T13" s="264"/>
    </row>
    <row r="14" spans="1:20">
      <c r="A14" s="264"/>
      <c r="B14" s="264"/>
      <c r="C14" s="264"/>
      <c r="D14" s="264"/>
      <c r="E14" s="264"/>
      <c r="F14" s="264"/>
      <c r="G14" s="264"/>
      <c r="H14" s="264"/>
      <c r="I14" s="264"/>
      <c r="J14" s="264"/>
      <c r="K14" s="264"/>
      <c r="L14" s="264"/>
      <c r="M14" s="264"/>
      <c r="N14" s="264"/>
      <c r="O14" s="264"/>
      <c r="P14" s="264"/>
      <c r="Q14" s="264"/>
      <c r="R14" s="264"/>
      <c r="S14" s="264"/>
      <c r="T14" s="264"/>
    </row>
    <row r="15" spans="1:20">
      <c r="A15" s="264"/>
      <c r="B15" s="264"/>
      <c r="C15" s="264"/>
      <c r="D15" s="264"/>
      <c r="E15" s="264"/>
      <c r="F15" s="264"/>
      <c r="G15" s="264"/>
      <c r="H15" s="264"/>
      <c r="I15" s="264"/>
      <c r="J15" s="264"/>
      <c r="K15" s="264"/>
      <c r="L15" s="264"/>
      <c r="M15" s="264"/>
      <c r="N15" s="264"/>
      <c r="O15" s="264"/>
      <c r="P15" s="264"/>
      <c r="Q15" s="264"/>
      <c r="R15" s="264"/>
      <c r="S15" s="264"/>
      <c r="T15" s="264"/>
    </row>
    <row r="16" spans="1:20">
      <c r="A16" s="264"/>
      <c r="B16" s="264"/>
      <c r="C16" s="264"/>
      <c r="D16" s="264"/>
      <c r="E16" s="264"/>
      <c r="F16" s="264"/>
      <c r="G16" s="264"/>
      <c r="H16" s="264"/>
      <c r="I16" s="264"/>
      <c r="J16" s="264"/>
      <c r="K16" s="264"/>
      <c r="L16" s="264"/>
      <c r="M16" s="264"/>
      <c r="N16" s="264"/>
      <c r="O16" s="264"/>
      <c r="P16" s="264"/>
      <c r="Q16" s="264"/>
      <c r="R16" s="264"/>
      <c r="S16" s="264"/>
      <c r="T16" s="264"/>
    </row>
    <row r="17" spans="1:20" ht="15.75">
      <c r="A17" s="264"/>
      <c r="B17" s="264"/>
      <c r="C17" s="264"/>
      <c r="D17" s="264"/>
      <c r="E17" s="264"/>
      <c r="F17" s="264"/>
      <c r="G17" s="313"/>
      <c r="H17" s="314"/>
      <c r="I17" s="304"/>
      <c r="J17" s="269"/>
      <c r="K17" s="269"/>
      <c r="L17" s="264"/>
      <c r="M17" s="264"/>
      <c r="N17" s="264"/>
      <c r="O17" s="264"/>
      <c r="P17" s="264"/>
      <c r="Q17" s="264"/>
      <c r="R17" s="264"/>
      <c r="S17" s="264"/>
      <c r="T17" s="264" t="s">
        <v>6</v>
      </c>
    </row>
    <row r="18" spans="1:20" ht="15.75">
      <c r="A18" s="264"/>
      <c r="B18" s="264"/>
      <c r="C18" s="264"/>
      <c r="D18" s="264"/>
      <c r="E18" s="264"/>
      <c r="F18" s="264"/>
      <c r="G18" s="313" t="s">
        <v>7</v>
      </c>
      <c r="H18" s="314"/>
      <c r="I18" s="304"/>
      <c r="J18" s="271">
        <v>1285.9000000000001</v>
      </c>
      <c r="K18" s="304"/>
      <c r="L18" s="316" t="s">
        <v>8</v>
      </c>
      <c r="M18" s="316"/>
      <c r="N18" s="273">
        <v>5704</v>
      </c>
      <c r="O18" s="264"/>
      <c r="P18" s="264"/>
      <c r="Q18" s="264"/>
      <c r="R18" s="264"/>
      <c r="S18" s="264"/>
      <c r="T18" s="264"/>
    </row>
    <row r="19" spans="1:20" ht="15.75">
      <c r="A19" s="264"/>
      <c r="B19" s="264"/>
      <c r="C19" s="264"/>
      <c r="D19" s="264"/>
      <c r="E19" s="264"/>
      <c r="F19" s="264"/>
      <c r="G19" s="313" t="s">
        <v>9</v>
      </c>
      <c r="H19" s="314"/>
      <c r="I19" s="304"/>
      <c r="J19" s="304">
        <f>+J18-219.1+2991.2</f>
        <v>4058</v>
      </c>
      <c r="K19" s="304"/>
      <c r="L19" s="316" t="s">
        <v>10</v>
      </c>
      <c r="M19" s="316"/>
      <c r="N19" s="273">
        <v>6760.61</v>
      </c>
      <c r="O19" s="264"/>
      <c r="P19" s="264"/>
      <c r="Q19" s="264"/>
      <c r="R19" s="264"/>
      <c r="S19" s="264"/>
      <c r="T19" s="264"/>
    </row>
    <row r="20" spans="1:20" ht="15.75">
      <c r="A20" s="264"/>
      <c r="B20" s="264"/>
      <c r="C20" s="264"/>
      <c r="D20" s="264"/>
      <c r="E20" s="264"/>
      <c r="F20" s="264"/>
      <c r="G20" s="264"/>
      <c r="H20" s="264"/>
      <c r="I20" s="264"/>
      <c r="J20" s="264"/>
      <c r="K20" s="264"/>
      <c r="L20" s="316" t="s">
        <v>11</v>
      </c>
      <c r="M20" s="316"/>
      <c r="N20" s="272">
        <v>5422</v>
      </c>
      <c r="O20" s="264"/>
      <c r="P20" s="264"/>
      <c r="Q20" s="264"/>
      <c r="R20" s="264"/>
      <c r="S20" s="264"/>
      <c r="T20" s="264"/>
    </row>
    <row r="21" spans="1:20" ht="16.5" thickBot="1">
      <c r="A21" s="264"/>
      <c r="B21" s="264"/>
      <c r="C21" s="264"/>
      <c r="D21" s="264"/>
      <c r="E21" s="264"/>
      <c r="F21" s="264"/>
      <c r="G21" s="270"/>
      <c r="H21" s="270"/>
      <c r="I21" s="270"/>
      <c r="J21" s="270"/>
      <c r="K21" s="270"/>
      <c r="L21" s="315" t="s">
        <v>12</v>
      </c>
      <c r="M21" s="315"/>
      <c r="N21" s="274">
        <v>140.5</v>
      </c>
      <c r="O21" s="264"/>
      <c r="P21" s="264"/>
      <c r="Q21" s="264"/>
      <c r="R21" s="264"/>
      <c r="S21" s="264"/>
      <c r="T21" s="264"/>
    </row>
    <row r="22" spans="1:20">
      <c r="A22" s="264"/>
      <c r="B22" s="264"/>
      <c r="C22" s="264"/>
      <c r="D22" s="264"/>
      <c r="E22" s="264"/>
      <c r="F22" s="264"/>
      <c r="G22" s="264"/>
      <c r="H22" s="264"/>
      <c r="I22" s="264"/>
      <c r="J22" s="264"/>
      <c r="K22" s="264"/>
      <c r="L22" s="264"/>
      <c r="M22" s="264"/>
      <c r="N22" s="264"/>
      <c r="O22" s="264"/>
      <c r="P22" s="264"/>
      <c r="Q22" s="264"/>
      <c r="R22" s="264"/>
      <c r="S22" s="264"/>
      <c r="T22" s="264"/>
    </row>
    <row r="23" spans="1:20">
      <c r="A23" s="264"/>
      <c r="B23" s="264"/>
      <c r="C23" s="264"/>
      <c r="D23" s="264"/>
      <c r="E23" s="264"/>
      <c r="F23" s="264"/>
      <c r="G23" s="264"/>
      <c r="H23" s="264"/>
      <c r="I23" s="264"/>
      <c r="J23" s="264"/>
      <c r="K23" s="264"/>
      <c r="L23" s="264"/>
      <c r="M23" s="264"/>
      <c r="N23" s="264"/>
      <c r="O23" s="264"/>
      <c r="P23" s="264"/>
      <c r="Q23" s="264"/>
      <c r="R23" s="264"/>
      <c r="S23" s="264"/>
      <c r="T23" s="264"/>
    </row>
    <row r="24" spans="1:20">
      <c r="A24" s="264"/>
      <c r="B24" s="264"/>
      <c r="C24" s="264"/>
      <c r="D24" s="264"/>
      <c r="E24" s="264"/>
      <c r="F24" s="264"/>
      <c r="G24" s="264"/>
      <c r="H24" s="264"/>
      <c r="I24" s="264"/>
      <c r="J24" s="264"/>
      <c r="K24" s="264"/>
      <c r="L24" s="264"/>
      <c r="M24" s="264"/>
      <c r="N24" s="264"/>
      <c r="O24" s="264"/>
      <c r="P24" s="264"/>
      <c r="Q24" s="264"/>
      <c r="R24" s="264"/>
      <c r="S24" s="264"/>
      <c r="T24" s="264"/>
    </row>
    <row r="25" spans="1:20">
      <c r="A25" s="264"/>
      <c r="B25" s="264"/>
      <c r="C25" s="264"/>
      <c r="D25" s="264"/>
      <c r="E25" s="264"/>
      <c r="F25" s="264"/>
      <c r="G25" s="264"/>
      <c r="H25" s="264"/>
      <c r="I25" s="264"/>
      <c r="J25" s="264"/>
      <c r="K25" s="264"/>
      <c r="L25" s="264"/>
      <c r="M25" s="264"/>
      <c r="N25" s="264"/>
      <c r="O25" s="264"/>
      <c r="P25" s="264"/>
      <c r="Q25" s="264"/>
      <c r="R25" s="264"/>
      <c r="S25" s="264"/>
      <c r="T25" s="264"/>
    </row>
    <row r="26" spans="1:20">
      <c r="A26" s="264"/>
      <c r="B26" s="264"/>
      <c r="C26" s="264"/>
      <c r="D26" s="264"/>
      <c r="E26" s="264"/>
      <c r="F26" s="264"/>
      <c r="G26" s="264"/>
      <c r="H26" s="264"/>
      <c r="I26" s="264"/>
      <c r="J26" s="264"/>
      <c r="K26" s="264"/>
      <c r="L26" s="264"/>
      <c r="M26" s="264"/>
      <c r="N26" s="264"/>
      <c r="O26" s="264"/>
      <c r="P26" s="264"/>
      <c r="Q26" s="264"/>
      <c r="R26" s="264"/>
      <c r="S26" s="264"/>
      <c r="T26" s="264"/>
    </row>
    <row r="27" spans="1:20">
      <c r="A27" s="264"/>
      <c r="B27" s="264"/>
      <c r="C27" s="264"/>
      <c r="D27" s="264"/>
      <c r="E27" s="264"/>
      <c r="F27" s="264"/>
      <c r="G27" s="264"/>
      <c r="H27" s="264"/>
      <c r="I27" s="264"/>
      <c r="J27" s="264"/>
      <c r="K27" s="264"/>
      <c r="L27" s="264"/>
      <c r="M27" s="264"/>
      <c r="N27" s="264"/>
      <c r="O27" s="264"/>
      <c r="P27" s="264"/>
      <c r="Q27" s="264"/>
      <c r="R27" s="264"/>
      <c r="S27" s="264"/>
      <c r="T27" s="264"/>
    </row>
    <row r="28" spans="1:20">
      <c r="A28" s="264"/>
      <c r="B28" s="264"/>
      <c r="C28" s="264"/>
      <c r="D28" s="264"/>
      <c r="E28" s="264"/>
      <c r="F28" s="264"/>
      <c r="G28" s="264"/>
      <c r="H28" s="264"/>
      <c r="I28" s="264"/>
      <c r="J28" s="264"/>
      <c r="K28" s="264"/>
      <c r="L28" s="264"/>
      <c r="M28" s="264"/>
      <c r="N28" s="264"/>
      <c r="O28" s="264"/>
      <c r="P28" s="264"/>
      <c r="Q28" s="264"/>
      <c r="R28" s="264"/>
      <c r="S28" s="264"/>
      <c r="T28" s="264"/>
    </row>
    <row r="29" spans="1:20">
      <c r="A29" s="264"/>
      <c r="B29" s="264"/>
      <c r="C29" s="264"/>
      <c r="D29" s="264"/>
      <c r="E29" s="264"/>
      <c r="F29" s="264"/>
      <c r="G29" s="264"/>
      <c r="H29" s="264"/>
      <c r="I29" s="264"/>
      <c r="J29" s="264"/>
      <c r="K29" s="264"/>
      <c r="L29" s="264"/>
      <c r="M29" s="264"/>
      <c r="N29" s="264"/>
      <c r="O29" s="264"/>
      <c r="P29" s="264"/>
      <c r="Q29" s="264"/>
      <c r="R29" s="264"/>
      <c r="S29" s="264"/>
      <c r="T29" s="264"/>
    </row>
    <row r="30" spans="1:20">
      <c r="A30" s="264"/>
      <c r="B30" s="264"/>
      <c r="C30" s="264"/>
      <c r="D30" s="264"/>
      <c r="E30" s="264"/>
      <c r="F30" s="264"/>
      <c r="G30" s="264"/>
      <c r="H30" s="264"/>
      <c r="I30" s="264"/>
      <c r="J30" s="264"/>
      <c r="K30" s="264"/>
      <c r="L30" s="264"/>
      <c r="M30" s="264"/>
      <c r="N30" s="264"/>
      <c r="O30" s="264"/>
      <c r="P30" s="264"/>
      <c r="Q30" s="264"/>
      <c r="R30" s="264"/>
      <c r="S30" s="264"/>
      <c r="T30" s="264"/>
    </row>
    <row r="31" spans="1:20" ht="19.5" customHeight="1">
      <c r="A31" s="264"/>
      <c r="B31" s="264"/>
      <c r="C31" s="264"/>
      <c r="D31" s="264"/>
      <c r="E31" s="264"/>
      <c r="F31" s="264"/>
      <c r="G31" s="264"/>
      <c r="H31" s="264"/>
      <c r="I31" s="264"/>
      <c r="J31" s="264"/>
      <c r="K31" s="264"/>
      <c r="L31" s="264"/>
      <c r="M31" s="264"/>
      <c r="N31" s="264"/>
      <c r="O31" s="264"/>
      <c r="P31" s="264"/>
      <c r="Q31" s="264"/>
      <c r="R31" s="264"/>
      <c r="S31" s="264"/>
      <c r="T31" s="264"/>
    </row>
    <row r="32" spans="1:20">
      <c r="A32" s="264"/>
      <c r="B32" s="264"/>
      <c r="C32" s="264"/>
      <c r="D32" s="264"/>
      <c r="E32" s="264"/>
      <c r="F32" s="264"/>
      <c r="G32" s="264"/>
      <c r="H32" s="264"/>
      <c r="I32" s="264"/>
      <c r="J32" s="264"/>
      <c r="K32" s="264"/>
      <c r="L32" s="264"/>
      <c r="M32" s="264"/>
      <c r="N32" s="264"/>
      <c r="O32" s="264"/>
      <c r="P32" s="264"/>
      <c r="Q32" s="264"/>
      <c r="R32" s="264"/>
      <c r="S32" s="264"/>
      <c r="T32" s="264"/>
    </row>
    <row r="33" spans="1:20">
      <c r="A33" s="264"/>
      <c r="B33" s="264"/>
      <c r="C33" s="264"/>
      <c r="D33" s="264"/>
      <c r="E33" s="264"/>
      <c r="F33" s="264"/>
      <c r="G33" s="264"/>
      <c r="H33" s="264"/>
      <c r="I33" s="264"/>
      <c r="J33" s="264"/>
      <c r="K33" s="264"/>
      <c r="L33" s="264"/>
      <c r="M33" s="264"/>
      <c r="N33" s="264"/>
      <c r="O33" s="264"/>
      <c r="P33" s="264"/>
      <c r="Q33" s="264"/>
      <c r="R33" s="264"/>
      <c r="S33" s="264"/>
      <c r="T33" s="264"/>
    </row>
    <row r="34" spans="1:20">
      <c r="A34" s="264"/>
      <c r="B34" s="264"/>
      <c r="C34" s="264"/>
      <c r="D34" s="264"/>
      <c r="E34" s="264"/>
      <c r="F34" s="264"/>
      <c r="G34" s="264"/>
      <c r="H34" s="264"/>
      <c r="I34" s="264"/>
      <c r="J34" s="264"/>
      <c r="K34" s="264"/>
      <c r="L34" s="264"/>
      <c r="M34" s="264"/>
      <c r="N34" s="264"/>
      <c r="O34" s="264"/>
      <c r="P34" s="264"/>
      <c r="Q34" s="264"/>
      <c r="R34" s="264"/>
      <c r="S34" s="264"/>
      <c r="T34" s="264"/>
    </row>
    <row r="35" spans="1:20">
      <c r="A35" s="264"/>
      <c r="B35" s="264"/>
      <c r="C35" s="264"/>
      <c r="D35" s="264"/>
      <c r="E35" s="264"/>
      <c r="F35" s="264"/>
      <c r="G35" s="264"/>
      <c r="H35" s="264"/>
      <c r="I35" s="264"/>
      <c r="J35" s="264"/>
      <c r="K35" s="264"/>
      <c r="L35" s="264"/>
      <c r="M35" s="264"/>
      <c r="N35" s="264"/>
      <c r="O35" s="264"/>
      <c r="P35" s="264"/>
      <c r="Q35" s="264"/>
      <c r="R35" s="264"/>
      <c r="S35" s="264"/>
      <c r="T35" s="264"/>
    </row>
    <row r="36" spans="1:20">
      <c r="A36" s="264"/>
      <c r="B36" s="264"/>
      <c r="C36" s="264"/>
      <c r="D36" s="264"/>
      <c r="E36" s="264"/>
      <c r="F36" s="264"/>
      <c r="G36" s="264"/>
      <c r="H36" s="264"/>
      <c r="I36" s="264"/>
      <c r="J36" s="264"/>
      <c r="K36" s="264"/>
      <c r="L36" s="264"/>
      <c r="M36" s="264"/>
      <c r="N36" s="264"/>
      <c r="O36" s="264"/>
      <c r="P36" s="264"/>
      <c r="Q36" s="264"/>
      <c r="R36" s="264"/>
      <c r="S36" s="264"/>
      <c r="T36" s="264"/>
    </row>
    <row r="37" spans="1:20">
      <c r="A37" s="264"/>
      <c r="B37" s="264"/>
      <c r="C37" s="264"/>
      <c r="D37" s="264"/>
      <c r="E37" s="264"/>
      <c r="F37" s="264"/>
      <c r="G37" s="264"/>
      <c r="H37" s="264"/>
      <c r="I37" s="264"/>
      <c r="J37" s="264"/>
      <c r="K37" s="264"/>
      <c r="L37" s="264"/>
      <c r="M37" s="264"/>
      <c r="N37" s="264"/>
      <c r="O37" s="264"/>
      <c r="P37" s="264"/>
      <c r="Q37" s="264"/>
      <c r="R37" s="264"/>
      <c r="S37" s="264"/>
      <c r="T37" s="264"/>
    </row>
    <row r="38" spans="1:20">
      <c r="A38" s="264"/>
      <c r="B38" s="264"/>
      <c r="C38" s="264"/>
      <c r="D38" s="264"/>
      <c r="E38" s="264"/>
      <c r="F38" s="264"/>
      <c r="G38" s="264"/>
      <c r="H38" s="264"/>
      <c r="I38" s="264"/>
      <c r="J38" s="264"/>
      <c r="K38" s="264"/>
      <c r="L38" s="264"/>
      <c r="M38" s="264"/>
      <c r="N38" s="264"/>
      <c r="O38" s="264"/>
      <c r="P38" s="264"/>
      <c r="Q38" s="264"/>
      <c r="R38" s="264"/>
      <c r="S38" s="264"/>
      <c r="T38" s="264"/>
    </row>
    <row r="39" spans="1:20">
      <c r="A39" s="264"/>
      <c r="B39" s="264"/>
      <c r="C39" s="264"/>
      <c r="D39" s="264"/>
      <c r="E39" s="264"/>
      <c r="F39" s="264"/>
      <c r="G39" s="264"/>
      <c r="H39" s="264"/>
      <c r="I39" s="264"/>
      <c r="J39" s="264"/>
      <c r="K39" s="264"/>
      <c r="L39" s="264"/>
      <c r="M39" s="264"/>
      <c r="N39" s="264"/>
      <c r="O39" s="264"/>
      <c r="P39" s="264"/>
      <c r="Q39" s="264"/>
      <c r="R39" s="264"/>
      <c r="S39" s="264"/>
      <c r="T39" s="264"/>
    </row>
    <row r="40" spans="1:20">
      <c r="A40" s="264"/>
      <c r="B40" s="264"/>
      <c r="C40" s="264"/>
      <c r="D40" s="264"/>
      <c r="E40" s="264"/>
      <c r="F40" s="264"/>
      <c r="G40" s="264"/>
      <c r="H40" s="264"/>
      <c r="I40" s="264"/>
      <c r="J40" s="264"/>
      <c r="K40" s="264"/>
      <c r="L40" s="264"/>
      <c r="M40" s="264"/>
      <c r="N40" s="264"/>
      <c r="O40" s="264"/>
      <c r="P40" s="264"/>
      <c r="Q40" s="264"/>
      <c r="R40" s="264"/>
      <c r="S40" s="264"/>
      <c r="T40" s="264"/>
    </row>
    <row r="41" spans="1:20">
      <c r="A41" s="264"/>
      <c r="B41" s="264"/>
      <c r="C41" s="264"/>
      <c r="D41" s="264"/>
      <c r="E41" s="264"/>
      <c r="F41" s="264"/>
      <c r="G41" s="264"/>
      <c r="H41" s="264"/>
      <c r="I41" s="264"/>
      <c r="J41" s="264"/>
      <c r="K41" s="264"/>
      <c r="L41" s="264"/>
      <c r="M41" s="264"/>
      <c r="N41" s="264"/>
      <c r="O41" s="264"/>
      <c r="P41" s="264"/>
      <c r="Q41" s="264"/>
      <c r="R41" s="264"/>
      <c r="S41" s="264"/>
      <c r="T41" s="264"/>
    </row>
    <row r="42" spans="1:20">
      <c r="A42" s="264"/>
      <c r="B42" s="264"/>
      <c r="C42" s="264"/>
      <c r="D42" s="264"/>
      <c r="E42" s="264"/>
      <c r="F42" s="264"/>
      <c r="G42" s="264"/>
      <c r="H42" s="264"/>
      <c r="I42" s="264"/>
      <c r="J42" s="264"/>
      <c r="K42" s="264"/>
      <c r="L42" s="264"/>
      <c r="M42" s="264"/>
      <c r="N42" s="264"/>
      <c r="O42" s="264"/>
      <c r="P42" s="264"/>
      <c r="Q42" s="264"/>
      <c r="R42" s="264"/>
      <c r="S42" s="264"/>
      <c r="T42" s="264"/>
    </row>
    <row r="43" spans="1:20">
      <c r="A43" s="264"/>
      <c r="B43" s="264"/>
      <c r="C43" s="264"/>
      <c r="D43" s="264"/>
      <c r="E43" s="264"/>
      <c r="F43" s="264"/>
      <c r="G43" s="264"/>
      <c r="H43" s="264"/>
      <c r="I43" s="264"/>
      <c r="J43" s="264"/>
      <c r="K43" s="264"/>
      <c r="L43" s="264"/>
      <c r="M43" s="264"/>
      <c r="N43" s="264"/>
      <c r="O43" s="264"/>
      <c r="P43" s="264"/>
      <c r="Q43" s="264"/>
      <c r="R43" s="264"/>
      <c r="S43" s="264"/>
      <c r="T43" s="264"/>
    </row>
    <row r="44" spans="1:20">
      <c r="A44" s="264"/>
      <c r="B44" s="264"/>
      <c r="C44" s="264"/>
      <c r="D44" s="264"/>
      <c r="E44" s="264"/>
      <c r="F44" s="264"/>
      <c r="G44" s="264"/>
      <c r="H44" s="264"/>
      <c r="I44" s="264"/>
      <c r="J44" s="264"/>
      <c r="K44" s="264"/>
      <c r="L44" s="264"/>
      <c r="M44" s="264"/>
      <c r="N44" s="264"/>
      <c r="O44" s="264"/>
      <c r="P44" s="264"/>
      <c r="Q44" s="264"/>
      <c r="R44" s="264"/>
      <c r="S44" s="264"/>
      <c r="T44" s="264"/>
    </row>
    <row r="45" spans="1:20">
      <c r="A45" s="264"/>
      <c r="B45" s="264"/>
      <c r="C45" s="264"/>
      <c r="D45" s="264"/>
      <c r="E45" s="264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</row>
    <row r="46" spans="1:20">
      <c r="A46" s="264"/>
      <c r="B46" s="264"/>
      <c r="C46" s="264"/>
      <c r="D46" s="264"/>
      <c r="E46" s="264"/>
      <c r="F46" s="264"/>
      <c r="G46" s="264"/>
      <c r="H46" s="264"/>
      <c r="I46" s="264"/>
      <c r="J46" s="264"/>
      <c r="K46" s="264"/>
      <c r="L46" s="264"/>
      <c r="M46" s="264"/>
      <c r="N46" s="264"/>
      <c r="O46" s="264"/>
      <c r="P46" s="264"/>
      <c r="Q46" s="264"/>
      <c r="R46" s="264"/>
      <c r="S46" s="264"/>
      <c r="T46" s="264"/>
    </row>
    <row r="47" spans="1:20">
      <c r="A47" s="264"/>
      <c r="B47" s="264"/>
      <c r="C47" s="264"/>
      <c r="D47" s="264"/>
      <c r="E47" s="264"/>
      <c r="F47" s="264"/>
      <c r="G47" s="264"/>
      <c r="H47" s="264"/>
      <c r="I47" s="264"/>
      <c r="J47" s="264"/>
      <c r="K47" s="264"/>
      <c r="L47" s="264"/>
      <c r="M47" s="264"/>
      <c r="N47" s="264"/>
      <c r="O47" s="264"/>
      <c r="P47" s="264"/>
      <c r="Q47" s="264"/>
      <c r="R47" s="264"/>
      <c r="S47" s="264"/>
      <c r="T47" s="264"/>
    </row>
    <row r="48" spans="1:20">
      <c r="A48" s="264"/>
      <c r="B48" s="264"/>
      <c r="C48" s="264"/>
      <c r="D48" s="264"/>
      <c r="E48" s="264"/>
      <c r="F48" s="264"/>
      <c r="G48" s="264"/>
      <c r="H48" s="264"/>
      <c r="I48" s="264"/>
      <c r="J48" s="264"/>
      <c r="K48" s="264"/>
      <c r="L48" s="264"/>
      <c r="M48" s="264"/>
      <c r="N48" s="264"/>
      <c r="O48" s="264"/>
      <c r="P48" s="264"/>
      <c r="Q48" s="264"/>
      <c r="R48" s="264"/>
      <c r="S48" s="264"/>
      <c r="T48" s="264"/>
    </row>
    <row r="49" spans="1:20">
      <c r="A49" s="264"/>
      <c r="B49" s="264"/>
      <c r="C49" s="264"/>
      <c r="D49" s="264"/>
      <c r="E49" s="264"/>
      <c r="F49" s="264"/>
      <c r="G49" s="264"/>
      <c r="H49" s="264"/>
      <c r="I49" s="264"/>
      <c r="J49" s="264"/>
      <c r="K49" s="264"/>
      <c r="L49" s="264"/>
      <c r="M49" s="264"/>
      <c r="N49" s="264"/>
      <c r="O49" s="264"/>
      <c r="P49" s="264"/>
      <c r="Q49" s="264"/>
      <c r="R49" s="264"/>
      <c r="S49" s="264"/>
      <c r="T49" s="264"/>
    </row>
    <row r="50" spans="1:20">
      <c r="A50" s="264"/>
      <c r="B50" s="264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</row>
    <row r="51" spans="1:20">
      <c r="A51" s="264"/>
      <c r="B51" s="264"/>
      <c r="C51" s="264"/>
      <c r="D51" s="264"/>
      <c r="E51" s="264"/>
      <c r="F51" s="264"/>
      <c r="G51" s="264"/>
      <c r="H51" s="264"/>
      <c r="I51" s="264"/>
      <c r="J51" s="264"/>
      <c r="K51" s="264"/>
      <c r="L51" s="264"/>
      <c r="M51" s="264"/>
      <c r="N51" s="264"/>
      <c r="O51" s="264"/>
      <c r="P51" s="264"/>
      <c r="Q51" s="264"/>
      <c r="R51" s="264"/>
      <c r="S51" s="264"/>
      <c r="T51" s="264"/>
    </row>
    <row r="52" spans="1:20">
      <c r="A52" s="264"/>
      <c r="B52" s="264"/>
      <c r="C52" s="264"/>
      <c r="D52" s="264"/>
      <c r="E52" s="264"/>
      <c r="F52" s="264"/>
      <c r="G52" s="264"/>
      <c r="H52" s="264"/>
      <c r="I52" s="264"/>
      <c r="J52" s="264"/>
      <c r="K52" s="264"/>
      <c r="L52" s="264"/>
      <c r="M52" s="264"/>
      <c r="N52" s="264"/>
      <c r="O52" s="264"/>
      <c r="P52" s="264"/>
      <c r="Q52" s="264"/>
      <c r="R52" s="264"/>
      <c r="S52" s="264"/>
      <c r="T52" s="264"/>
    </row>
    <row r="53" spans="1:20">
      <c r="A53" s="264"/>
      <c r="B53" s="264"/>
      <c r="C53" s="264"/>
      <c r="D53" s="264"/>
      <c r="E53" s="264"/>
      <c r="F53" s="264"/>
      <c r="G53" s="264"/>
      <c r="H53" s="264"/>
      <c r="I53" s="264"/>
      <c r="J53" s="264"/>
      <c r="K53" s="264"/>
      <c r="L53" s="264"/>
      <c r="M53" s="264"/>
      <c r="N53" s="264"/>
      <c r="O53" s="264"/>
      <c r="P53" s="264"/>
      <c r="Q53" s="264"/>
      <c r="R53" s="264"/>
      <c r="S53" s="264"/>
      <c r="T53" s="264"/>
    </row>
    <row r="54" spans="1:20">
      <c r="A54" s="264"/>
      <c r="B54" s="264"/>
      <c r="C54" s="264"/>
      <c r="D54" s="264"/>
      <c r="E54" s="264"/>
      <c r="F54" s="264"/>
      <c r="G54" s="264"/>
      <c r="H54" s="264"/>
      <c r="I54" s="264"/>
      <c r="J54" s="264"/>
      <c r="K54" s="264"/>
      <c r="L54" s="264"/>
      <c r="M54" s="264"/>
      <c r="N54" s="264"/>
      <c r="O54" s="264"/>
      <c r="P54" s="264"/>
      <c r="Q54" s="264"/>
      <c r="R54" s="264"/>
      <c r="S54" s="264"/>
      <c r="T54" s="264"/>
    </row>
    <row r="55" spans="1:20">
      <c r="A55" s="264"/>
      <c r="B55" s="264"/>
      <c r="C55" s="264"/>
      <c r="D55" s="264"/>
      <c r="E55" s="264"/>
      <c r="F55" s="264"/>
      <c r="G55" s="264"/>
      <c r="H55" s="264"/>
      <c r="I55" s="264"/>
      <c r="J55" s="264"/>
      <c r="K55" s="264"/>
      <c r="L55" s="264"/>
      <c r="M55" s="264"/>
      <c r="N55" s="264"/>
      <c r="O55" s="264"/>
      <c r="P55" s="264"/>
      <c r="Q55" s="264"/>
      <c r="R55" s="264"/>
      <c r="S55" s="264"/>
      <c r="T55" s="264"/>
    </row>
    <row r="56" spans="1:20">
      <c r="A56" s="264"/>
      <c r="B56" s="264"/>
      <c r="C56" s="264"/>
      <c r="D56" s="264"/>
      <c r="E56" s="264"/>
      <c r="F56" s="264"/>
      <c r="G56" s="264"/>
      <c r="H56" s="264"/>
      <c r="I56" s="264"/>
      <c r="J56" s="264"/>
      <c r="K56" s="264"/>
      <c r="L56" s="264"/>
      <c r="M56" s="264"/>
      <c r="N56" s="264"/>
      <c r="O56" s="264"/>
      <c r="P56" s="264"/>
      <c r="Q56" s="264"/>
      <c r="R56" s="264"/>
      <c r="S56" s="264"/>
      <c r="T56" s="264"/>
    </row>
    <row r="57" spans="1:20">
      <c r="A57" s="264"/>
      <c r="B57" s="264"/>
      <c r="C57" s="264"/>
      <c r="D57" s="264"/>
      <c r="E57" s="264"/>
      <c r="F57" s="264"/>
      <c r="G57" s="264"/>
      <c r="H57" s="264"/>
      <c r="I57" s="264"/>
      <c r="J57" s="264"/>
      <c r="K57" s="264"/>
      <c r="L57" s="264"/>
      <c r="M57" s="264"/>
      <c r="N57" s="264"/>
      <c r="O57" s="264"/>
      <c r="P57" s="264"/>
      <c r="Q57" s="264"/>
      <c r="R57" s="264"/>
      <c r="S57" s="264"/>
      <c r="T57" s="264"/>
    </row>
    <row r="58" spans="1:20">
      <c r="A58" s="264"/>
      <c r="B58" s="264"/>
      <c r="C58" s="264"/>
      <c r="D58" s="264"/>
      <c r="E58" s="264"/>
      <c r="F58" s="264"/>
      <c r="G58" s="264"/>
      <c r="H58" s="264"/>
      <c r="I58" s="264"/>
      <c r="J58" s="264"/>
      <c r="K58" s="264"/>
      <c r="L58" s="264"/>
      <c r="M58" s="264"/>
      <c r="N58" s="264"/>
      <c r="O58" s="264"/>
      <c r="P58" s="264"/>
      <c r="Q58" s="264"/>
      <c r="R58" s="264"/>
      <c r="S58" s="264"/>
      <c r="T58" s="264"/>
    </row>
    <row r="59" spans="1:20">
      <c r="A59" s="264"/>
      <c r="B59" s="264"/>
      <c r="C59" s="264"/>
      <c r="D59" s="264"/>
      <c r="E59" s="264"/>
      <c r="F59" s="264"/>
      <c r="G59" s="264"/>
      <c r="H59" s="264"/>
      <c r="I59" s="264"/>
      <c r="J59" s="264"/>
      <c r="K59" s="264"/>
      <c r="L59" s="264"/>
      <c r="M59" s="264"/>
      <c r="N59" s="264"/>
      <c r="O59" s="264"/>
      <c r="P59" s="264"/>
      <c r="Q59" s="264"/>
      <c r="R59" s="264"/>
      <c r="S59" s="264"/>
      <c r="T59" s="264"/>
    </row>
    <row r="60" spans="1:20">
      <c r="A60" s="264"/>
      <c r="B60" s="264"/>
      <c r="C60" s="264"/>
      <c r="D60" s="264"/>
      <c r="E60" s="264"/>
      <c r="F60" s="264"/>
      <c r="G60" s="264"/>
      <c r="H60" s="264"/>
      <c r="I60" s="264"/>
      <c r="J60" s="264"/>
      <c r="K60" s="264"/>
      <c r="L60" s="264"/>
      <c r="M60" s="264"/>
      <c r="N60" s="264"/>
      <c r="O60" s="264"/>
      <c r="P60" s="264"/>
      <c r="Q60" s="264"/>
      <c r="R60" s="264"/>
      <c r="S60" s="264"/>
      <c r="T60" s="264"/>
    </row>
    <row r="61" spans="1:20">
      <c r="A61" s="264"/>
      <c r="B61" s="264"/>
      <c r="C61" s="264"/>
      <c r="D61" s="264"/>
      <c r="E61" s="264"/>
      <c r="F61" s="264"/>
      <c r="G61" s="264"/>
      <c r="H61" s="264"/>
      <c r="I61" s="264"/>
      <c r="J61" s="264"/>
      <c r="K61" s="264"/>
      <c r="L61" s="264"/>
      <c r="M61" s="264"/>
      <c r="N61" s="264"/>
      <c r="O61" s="264"/>
      <c r="P61" s="264"/>
      <c r="Q61" s="264"/>
      <c r="R61" s="264"/>
      <c r="S61" s="264"/>
      <c r="T61" s="264"/>
    </row>
    <row r="62" spans="1:20">
      <c r="A62" s="264"/>
      <c r="B62" s="264"/>
      <c r="C62" s="264"/>
      <c r="D62" s="264"/>
      <c r="E62" s="264"/>
      <c r="F62" s="264"/>
      <c r="G62" s="264"/>
      <c r="H62" s="264"/>
      <c r="I62" s="264"/>
      <c r="J62" s="264"/>
      <c r="K62" s="264"/>
      <c r="L62" s="264"/>
      <c r="M62" s="264"/>
      <c r="N62" s="264"/>
      <c r="O62" s="264"/>
      <c r="P62" s="264"/>
      <c r="Q62" s="264"/>
      <c r="R62" s="264"/>
      <c r="S62" s="264"/>
      <c r="T62" s="264"/>
    </row>
    <row r="63" spans="1:20">
      <c r="A63" s="264"/>
      <c r="B63" s="264"/>
      <c r="C63" s="264"/>
      <c r="D63" s="264"/>
      <c r="E63" s="264"/>
      <c r="F63" s="264"/>
      <c r="G63" s="264"/>
      <c r="H63" s="264"/>
      <c r="I63" s="264"/>
      <c r="J63" s="264"/>
      <c r="K63" s="264"/>
      <c r="L63" s="264"/>
      <c r="M63" s="264"/>
      <c r="N63" s="264"/>
      <c r="O63" s="264"/>
      <c r="P63" s="264"/>
      <c r="Q63" s="264"/>
      <c r="R63" s="264"/>
      <c r="S63" s="264"/>
      <c r="T63" s="264"/>
    </row>
    <row r="64" spans="1:20">
      <c r="A64" s="264"/>
      <c r="B64" s="264"/>
      <c r="C64" s="264"/>
      <c r="D64" s="264"/>
      <c r="E64" s="264"/>
      <c r="F64" s="264"/>
      <c r="G64" s="264"/>
      <c r="H64" s="264"/>
      <c r="I64" s="264"/>
      <c r="J64" s="264"/>
      <c r="K64" s="264"/>
      <c r="L64" s="264"/>
      <c r="M64" s="264"/>
      <c r="N64" s="264"/>
      <c r="O64" s="264"/>
      <c r="P64" s="264"/>
      <c r="Q64" s="264"/>
      <c r="R64" s="264"/>
      <c r="S64" s="264"/>
      <c r="T64" s="264"/>
    </row>
    <row r="65" spans="1:20">
      <c r="A65" s="264"/>
      <c r="B65" s="264"/>
      <c r="C65" s="264"/>
      <c r="D65" s="264"/>
      <c r="E65" s="264"/>
      <c r="F65" s="264"/>
      <c r="G65" s="264"/>
      <c r="H65" s="264"/>
      <c r="I65" s="264"/>
      <c r="J65" s="264"/>
      <c r="K65" s="264"/>
      <c r="L65" s="264"/>
      <c r="M65" s="264"/>
      <c r="N65" s="264"/>
      <c r="O65" s="264"/>
      <c r="P65" s="264"/>
      <c r="Q65" s="264"/>
      <c r="R65" s="264"/>
      <c r="S65" s="264"/>
      <c r="T65" s="264"/>
    </row>
    <row r="66" spans="1:20">
      <c r="A66" s="264"/>
      <c r="B66" s="264"/>
      <c r="C66" s="264"/>
      <c r="D66" s="264"/>
      <c r="E66" s="264"/>
      <c r="F66" s="264"/>
      <c r="G66" s="264"/>
      <c r="H66" s="264"/>
      <c r="I66" s="264"/>
      <c r="J66" s="264"/>
      <c r="K66" s="264"/>
      <c r="L66" s="264"/>
      <c r="M66" s="264"/>
      <c r="N66" s="264"/>
      <c r="O66" s="264"/>
      <c r="P66" s="264"/>
      <c r="Q66" s="264"/>
      <c r="R66" s="264"/>
      <c r="S66" s="264"/>
      <c r="T66" s="264"/>
    </row>
    <row r="67" spans="1:20">
      <c r="A67" s="264"/>
      <c r="B67" s="264"/>
      <c r="C67" s="264"/>
      <c r="D67" s="264"/>
      <c r="E67" s="264"/>
      <c r="F67" s="264"/>
      <c r="G67" s="264"/>
      <c r="H67" s="264"/>
      <c r="I67" s="264"/>
      <c r="J67" s="264"/>
      <c r="K67" s="264"/>
      <c r="L67" s="264"/>
      <c r="M67" s="264"/>
      <c r="N67" s="264"/>
      <c r="O67" s="264"/>
      <c r="P67" s="264"/>
      <c r="Q67" s="264"/>
      <c r="R67" s="264"/>
      <c r="S67" s="264"/>
      <c r="T67" s="264"/>
    </row>
    <row r="68" spans="1:20">
      <c r="A68" s="264"/>
      <c r="B68" s="264"/>
      <c r="C68" s="264"/>
      <c r="D68" s="264"/>
      <c r="E68" s="264"/>
      <c r="F68" s="264"/>
      <c r="G68" s="264"/>
      <c r="H68" s="264"/>
      <c r="I68" s="264"/>
      <c r="J68" s="264"/>
      <c r="K68" s="264"/>
      <c r="L68" s="264"/>
      <c r="M68" s="264"/>
      <c r="N68" s="264"/>
      <c r="O68" s="264"/>
      <c r="P68" s="264"/>
      <c r="Q68" s="264"/>
      <c r="R68" s="264"/>
      <c r="S68" s="264"/>
      <c r="T68" s="264"/>
    </row>
    <row r="69" spans="1:20">
      <c r="A69" s="264"/>
      <c r="B69" s="264"/>
      <c r="C69" s="264"/>
      <c r="D69" s="264"/>
      <c r="E69" s="264"/>
      <c r="F69" s="264"/>
      <c r="G69" s="264"/>
      <c r="H69" s="264"/>
      <c r="I69" s="264"/>
      <c r="J69" s="264"/>
      <c r="K69" s="264"/>
      <c r="L69" s="264"/>
      <c r="M69" s="264"/>
      <c r="N69" s="264"/>
      <c r="O69" s="264"/>
      <c r="P69" s="264"/>
      <c r="Q69" s="264"/>
      <c r="R69" s="264"/>
      <c r="S69" s="264"/>
      <c r="T69" s="264"/>
    </row>
    <row r="70" spans="1:20">
      <c r="A70" s="264"/>
      <c r="B70" s="264"/>
      <c r="C70" s="264"/>
      <c r="D70" s="264"/>
      <c r="E70" s="264"/>
      <c r="F70" s="264"/>
      <c r="G70" s="264"/>
      <c r="H70" s="264"/>
      <c r="I70" s="264"/>
      <c r="J70" s="264"/>
      <c r="K70" s="264"/>
      <c r="L70" s="264"/>
      <c r="M70" s="264"/>
      <c r="N70" s="264"/>
      <c r="O70" s="264"/>
      <c r="P70" s="264"/>
      <c r="Q70" s="264"/>
      <c r="R70" s="264"/>
      <c r="S70" s="264"/>
      <c r="T70" s="264"/>
    </row>
    <row r="71" spans="1:20">
      <c r="A71" s="264"/>
      <c r="B71" s="264"/>
      <c r="C71" s="264"/>
      <c r="D71" s="264"/>
      <c r="E71" s="264"/>
      <c r="F71" s="264"/>
      <c r="G71" s="264"/>
      <c r="H71" s="264"/>
      <c r="I71" s="264"/>
      <c r="J71" s="264"/>
      <c r="K71" s="264"/>
      <c r="L71" s="264"/>
      <c r="M71" s="264"/>
      <c r="N71" s="264"/>
      <c r="O71" s="264"/>
      <c r="P71" s="264"/>
      <c r="Q71" s="264"/>
      <c r="R71" s="264"/>
      <c r="S71" s="264"/>
      <c r="T71" s="264"/>
    </row>
    <row r="72" spans="1:20">
      <c r="A72" s="264"/>
      <c r="B72" s="264"/>
      <c r="C72" s="264"/>
      <c r="D72" s="264"/>
      <c r="E72" s="264"/>
      <c r="F72" s="264"/>
      <c r="G72" s="264"/>
      <c r="H72" s="264"/>
      <c r="I72" s="264"/>
      <c r="J72" s="264"/>
      <c r="K72" s="264"/>
      <c r="L72" s="264"/>
      <c r="M72" s="264"/>
      <c r="N72" s="264"/>
      <c r="O72" s="264"/>
      <c r="P72" s="264"/>
      <c r="Q72" s="264"/>
      <c r="R72" s="264"/>
      <c r="S72" s="264"/>
      <c r="T72" s="264"/>
    </row>
    <row r="73" spans="1:20">
      <c r="A73" s="264"/>
      <c r="B73" s="264"/>
      <c r="C73" s="264"/>
      <c r="D73" s="264"/>
      <c r="E73" s="264"/>
      <c r="F73" s="264"/>
      <c r="G73" s="264"/>
      <c r="H73" s="264"/>
      <c r="I73" s="264"/>
      <c r="J73" s="264"/>
      <c r="K73" s="264"/>
      <c r="L73" s="264"/>
      <c r="M73" s="264"/>
      <c r="N73" s="264"/>
      <c r="O73" s="264"/>
      <c r="P73" s="264"/>
      <c r="Q73" s="264"/>
      <c r="R73" s="264"/>
      <c r="S73" s="264"/>
      <c r="T73" s="264"/>
    </row>
    <row r="74" spans="1:20">
      <c r="A74" s="264"/>
      <c r="B74" s="264"/>
      <c r="C74" s="264"/>
      <c r="D74" s="264"/>
      <c r="E74" s="264"/>
      <c r="F74" s="264"/>
      <c r="G74" s="264"/>
      <c r="H74" s="264"/>
      <c r="I74" s="264"/>
      <c r="J74" s="264"/>
      <c r="K74" s="264"/>
      <c r="L74" s="264"/>
      <c r="M74" s="264"/>
      <c r="N74" s="264"/>
      <c r="O74" s="264"/>
      <c r="P74" s="264"/>
      <c r="Q74" s="264"/>
      <c r="R74" s="264"/>
      <c r="S74" s="264"/>
      <c r="T74" s="264"/>
    </row>
    <row r="75" spans="1:20">
      <c r="A75" s="264"/>
      <c r="B75" s="264"/>
      <c r="C75" s="264"/>
      <c r="D75" s="264"/>
      <c r="E75" s="264"/>
      <c r="F75" s="264"/>
      <c r="G75" s="264"/>
      <c r="H75" s="264"/>
      <c r="I75" s="264"/>
      <c r="J75" s="264"/>
      <c r="K75" s="264"/>
      <c r="L75" s="264"/>
      <c r="M75" s="264"/>
      <c r="N75" s="264"/>
      <c r="O75" s="264"/>
      <c r="P75" s="264"/>
      <c r="Q75" s="264"/>
      <c r="R75" s="264"/>
      <c r="S75" s="264"/>
      <c r="T75" s="264"/>
    </row>
    <row r="76" spans="1:20">
      <c r="A76" s="264"/>
      <c r="B76" s="264"/>
      <c r="C76" s="264"/>
      <c r="D76" s="264"/>
      <c r="E76" s="264"/>
      <c r="F76" s="264"/>
      <c r="G76" s="264"/>
      <c r="H76" s="264"/>
      <c r="I76" s="264"/>
      <c r="J76" s="264"/>
      <c r="K76" s="264"/>
      <c r="L76" s="264"/>
      <c r="M76" s="264"/>
      <c r="N76" s="264"/>
      <c r="O76" s="264"/>
      <c r="P76" s="264"/>
      <c r="Q76" s="264"/>
      <c r="R76" s="264"/>
      <c r="S76" s="264"/>
      <c r="T76" s="264"/>
    </row>
    <row r="77" spans="1:20">
      <c r="A77" s="264"/>
      <c r="B77" s="264"/>
      <c r="C77" s="264"/>
      <c r="D77" s="264"/>
      <c r="E77" s="264"/>
      <c r="F77" s="264"/>
      <c r="G77" s="264"/>
      <c r="H77" s="264"/>
      <c r="I77" s="264"/>
      <c r="J77" s="264"/>
      <c r="K77" s="264"/>
      <c r="L77" s="264"/>
      <c r="M77" s="264"/>
      <c r="N77" s="264"/>
      <c r="O77" s="264"/>
      <c r="P77" s="264"/>
      <c r="Q77" s="264"/>
      <c r="R77" s="264"/>
      <c r="S77" s="264"/>
      <c r="T77" s="264"/>
    </row>
    <row r="78" spans="1:20">
      <c r="A78" s="264"/>
      <c r="B78" s="264"/>
      <c r="C78" s="264"/>
      <c r="D78" s="264"/>
      <c r="E78" s="264"/>
      <c r="F78" s="264"/>
      <c r="G78" s="264"/>
      <c r="H78" s="264"/>
      <c r="I78" s="264"/>
      <c r="J78" s="264"/>
      <c r="K78" s="264"/>
      <c r="L78" s="264"/>
      <c r="M78" s="264"/>
      <c r="N78" s="264"/>
      <c r="O78" s="264"/>
      <c r="P78" s="264"/>
      <c r="Q78" s="264"/>
      <c r="R78" s="264"/>
      <c r="S78" s="264"/>
      <c r="T78" s="264"/>
    </row>
    <row r="79" spans="1:20">
      <c r="A79" s="264"/>
      <c r="B79" s="264"/>
      <c r="C79" s="264"/>
      <c r="D79" s="264"/>
      <c r="E79" s="264"/>
      <c r="F79" s="264"/>
      <c r="G79" s="264"/>
      <c r="H79" s="264"/>
      <c r="I79" s="264"/>
      <c r="J79" s="264"/>
      <c r="K79" s="264"/>
      <c r="L79" s="264"/>
      <c r="M79" s="264"/>
      <c r="N79" s="264"/>
      <c r="O79" s="264"/>
      <c r="P79" s="264"/>
      <c r="Q79" s="264"/>
      <c r="R79" s="264"/>
      <c r="S79" s="264"/>
      <c r="T79" s="264"/>
    </row>
    <row r="80" spans="1:20">
      <c r="A80" s="264"/>
      <c r="B80" s="264"/>
      <c r="C80" s="264"/>
      <c r="D80" s="264"/>
      <c r="E80" s="264"/>
      <c r="F80" s="264"/>
      <c r="G80" s="264"/>
      <c r="H80" s="264"/>
      <c r="I80" s="264"/>
      <c r="J80" s="264"/>
      <c r="K80" s="264"/>
      <c r="L80" s="264"/>
      <c r="M80" s="264"/>
      <c r="N80" s="264"/>
      <c r="O80" s="264"/>
      <c r="P80" s="264"/>
      <c r="Q80" s="264"/>
      <c r="R80" s="264"/>
      <c r="S80" s="264"/>
      <c r="T80" s="264"/>
    </row>
    <row r="81" spans="1:20">
      <c r="A81" s="264"/>
      <c r="B81" s="264"/>
      <c r="C81" s="264"/>
      <c r="D81" s="264"/>
      <c r="E81" s="264"/>
      <c r="F81" s="264"/>
      <c r="G81" s="264"/>
      <c r="H81" s="264"/>
      <c r="I81" s="264"/>
      <c r="J81" s="264"/>
      <c r="K81" s="264"/>
      <c r="L81" s="264"/>
      <c r="M81" s="264"/>
      <c r="N81" s="264"/>
      <c r="O81" s="264"/>
      <c r="P81" s="264"/>
      <c r="Q81" s="264"/>
      <c r="R81" s="264"/>
      <c r="S81" s="264"/>
      <c r="T81" s="264"/>
    </row>
    <row r="82" spans="1:20">
      <c r="A82" s="264"/>
      <c r="B82" s="264"/>
      <c r="C82" s="264"/>
      <c r="D82" s="264"/>
      <c r="E82" s="264"/>
      <c r="F82" s="264"/>
      <c r="G82" s="264"/>
      <c r="H82" s="264"/>
      <c r="I82" s="264"/>
      <c r="J82" s="264"/>
      <c r="K82" s="264"/>
      <c r="L82" s="264"/>
      <c r="M82" s="264"/>
      <c r="N82" s="264"/>
      <c r="O82" s="264"/>
      <c r="P82" s="264"/>
      <c r="Q82" s="264"/>
      <c r="R82" s="264"/>
      <c r="S82" s="264"/>
      <c r="T82" s="264"/>
    </row>
    <row r="83" spans="1:20">
      <c r="A83" s="264"/>
      <c r="B83" s="264"/>
      <c r="C83" s="264"/>
      <c r="D83" s="264"/>
      <c r="E83" s="264"/>
      <c r="F83" s="264"/>
      <c r="G83" s="264"/>
      <c r="H83" s="264"/>
      <c r="I83" s="264"/>
      <c r="J83" s="264"/>
      <c r="K83" s="264"/>
      <c r="L83" s="264"/>
      <c r="M83" s="264"/>
      <c r="N83" s="264"/>
      <c r="O83" s="264"/>
      <c r="P83" s="264"/>
      <c r="Q83" s="264"/>
      <c r="R83" s="264"/>
      <c r="S83" s="264"/>
      <c r="T83" s="264"/>
    </row>
    <row r="84" spans="1:20">
      <c r="A84" s="264"/>
      <c r="B84" s="264"/>
      <c r="C84" s="264"/>
      <c r="D84" s="264"/>
      <c r="E84" s="264"/>
      <c r="F84" s="264"/>
      <c r="G84" s="264"/>
      <c r="H84" s="264"/>
      <c r="I84" s="264"/>
      <c r="J84" s="264"/>
      <c r="K84" s="264"/>
      <c r="L84" s="264"/>
      <c r="M84" s="264"/>
      <c r="N84" s="264"/>
      <c r="O84" s="264"/>
      <c r="P84" s="264"/>
      <c r="Q84" s="264"/>
      <c r="R84" s="264"/>
      <c r="S84" s="264"/>
      <c r="T84" s="264"/>
    </row>
    <row r="85" spans="1:20">
      <c r="A85" s="264"/>
      <c r="B85" s="264"/>
      <c r="C85" s="264"/>
      <c r="D85" s="264"/>
      <c r="E85" s="264"/>
      <c r="F85" s="264"/>
      <c r="G85" s="264"/>
      <c r="H85" s="264"/>
      <c r="I85" s="264"/>
      <c r="J85" s="264"/>
      <c r="K85" s="264"/>
      <c r="L85" s="264"/>
      <c r="M85" s="264"/>
      <c r="N85" s="264"/>
      <c r="O85" s="264"/>
      <c r="P85" s="264"/>
      <c r="Q85" s="264"/>
      <c r="R85" s="264"/>
      <c r="S85" s="264"/>
      <c r="T85" s="264"/>
    </row>
    <row r="86" spans="1:20">
      <c r="A86" s="264"/>
      <c r="B86" s="264"/>
      <c r="C86" s="264"/>
      <c r="D86" s="264"/>
      <c r="E86" s="264"/>
      <c r="F86" s="264"/>
      <c r="G86" s="264"/>
      <c r="H86" s="264"/>
      <c r="I86" s="264"/>
      <c r="J86" s="264"/>
      <c r="K86" s="264"/>
      <c r="L86" s="264"/>
      <c r="M86" s="264"/>
      <c r="N86" s="264"/>
      <c r="O86" s="264"/>
      <c r="P86" s="264"/>
      <c r="Q86" s="264"/>
      <c r="R86" s="264"/>
      <c r="S86" s="264"/>
      <c r="T86" s="264"/>
    </row>
    <row r="87" spans="1:20">
      <c r="A87" s="264"/>
      <c r="B87" s="264"/>
      <c r="C87" s="264"/>
      <c r="D87" s="264"/>
      <c r="E87" s="264"/>
      <c r="F87" s="264"/>
      <c r="G87" s="264"/>
      <c r="H87" s="264"/>
      <c r="I87" s="264"/>
      <c r="J87" s="264"/>
      <c r="K87" s="264"/>
      <c r="L87" s="264"/>
      <c r="M87" s="264"/>
      <c r="N87" s="264"/>
      <c r="O87" s="264"/>
      <c r="P87" s="264"/>
      <c r="Q87" s="264"/>
      <c r="R87" s="264"/>
      <c r="S87" s="264"/>
      <c r="T87" s="264"/>
    </row>
    <row r="88" spans="1:20">
      <c r="A88" s="264"/>
      <c r="B88" s="264"/>
      <c r="C88" s="264"/>
      <c r="D88" s="264"/>
      <c r="E88" s="264"/>
      <c r="F88" s="264"/>
      <c r="G88" s="264"/>
      <c r="H88" s="264"/>
      <c r="I88" s="264"/>
      <c r="J88" s="264"/>
      <c r="K88" s="264"/>
      <c r="L88" s="264"/>
      <c r="M88" s="264"/>
      <c r="N88" s="264"/>
      <c r="O88" s="264"/>
      <c r="P88" s="264"/>
      <c r="Q88" s="264"/>
      <c r="R88" s="264"/>
      <c r="S88" s="264"/>
      <c r="T88" s="264"/>
    </row>
    <row r="89" spans="1:20">
      <c r="A89" s="264"/>
      <c r="B89" s="264"/>
      <c r="C89" s="264"/>
      <c r="D89" s="264"/>
      <c r="E89" s="264"/>
      <c r="F89" s="264"/>
      <c r="G89" s="264"/>
      <c r="H89" s="264"/>
      <c r="I89" s="264"/>
      <c r="J89" s="264"/>
      <c r="K89" s="264"/>
      <c r="L89" s="264"/>
      <c r="M89" s="264"/>
      <c r="N89" s="264"/>
      <c r="O89" s="264"/>
      <c r="P89" s="264"/>
      <c r="Q89" s="264"/>
      <c r="R89" s="264"/>
      <c r="S89" s="264"/>
      <c r="T89" s="264"/>
    </row>
    <row r="90" spans="1:20">
      <c r="A90" s="264"/>
      <c r="B90" s="264"/>
      <c r="C90" s="264"/>
      <c r="D90" s="264"/>
      <c r="E90" s="264"/>
      <c r="F90" s="264"/>
      <c r="G90" s="264"/>
      <c r="H90" s="264"/>
      <c r="I90" s="264"/>
      <c r="J90" s="264"/>
      <c r="K90" s="264"/>
      <c r="L90" s="264"/>
      <c r="M90" s="264"/>
      <c r="N90" s="264"/>
      <c r="O90" s="264"/>
      <c r="P90" s="264"/>
      <c r="Q90" s="264"/>
      <c r="R90" s="264"/>
      <c r="S90" s="264"/>
      <c r="T90" s="264"/>
    </row>
    <row r="91" spans="1:20">
      <c r="A91" s="264"/>
      <c r="B91" s="264"/>
      <c r="C91" s="264"/>
      <c r="D91" s="264"/>
      <c r="E91" s="264"/>
      <c r="F91" s="264"/>
      <c r="G91" s="264"/>
      <c r="H91" s="264"/>
      <c r="I91" s="264"/>
      <c r="J91" s="264"/>
      <c r="K91" s="264"/>
      <c r="L91" s="264"/>
      <c r="M91" s="264"/>
      <c r="N91" s="264"/>
      <c r="O91" s="264"/>
      <c r="P91" s="264"/>
      <c r="Q91" s="264"/>
      <c r="R91" s="264"/>
      <c r="S91" s="264"/>
      <c r="T91" s="264"/>
    </row>
    <row r="92" spans="1:20">
      <c r="A92" s="264"/>
      <c r="B92" s="264"/>
      <c r="C92" s="264"/>
      <c r="D92" s="264"/>
      <c r="E92" s="264"/>
      <c r="F92" s="264"/>
      <c r="G92" s="264"/>
      <c r="H92" s="264"/>
      <c r="I92" s="264"/>
      <c r="J92" s="264"/>
      <c r="K92" s="264"/>
      <c r="L92" s="264"/>
      <c r="M92" s="264"/>
      <c r="N92" s="264"/>
      <c r="O92" s="264"/>
      <c r="P92" s="264"/>
      <c r="Q92" s="264"/>
      <c r="R92" s="264"/>
      <c r="S92" s="264"/>
      <c r="T92" s="264"/>
    </row>
    <row r="93" spans="1:20">
      <c r="A93" s="264"/>
      <c r="B93" s="264"/>
      <c r="C93" s="264"/>
      <c r="D93" s="264"/>
      <c r="E93" s="264"/>
      <c r="F93" s="264"/>
      <c r="G93" s="264"/>
      <c r="H93" s="264"/>
      <c r="I93" s="264"/>
      <c r="J93" s="264"/>
      <c r="K93" s="264"/>
      <c r="L93" s="264"/>
      <c r="M93" s="264"/>
      <c r="N93" s="264"/>
      <c r="O93" s="264"/>
      <c r="P93" s="264"/>
      <c r="Q93" s="264"/>
      <c r="R93" s="264"/>
      <c r="S93" s="264"/>
      <c r="T93" s="264"/>
    </row>
    <row r="94" spans="1:20">
      <c r="A94" s="264"/>
      <c r="B94" s="264"/>
      <c r="C94" s="264"/>
      <c r="D94" s="264"/>
      <c r="E94" s="264"/>
      <c r="F94" s="264"/>
      <c r="G94" s="264"/>
      <c r="H94" s="264"/>
      <c r="I94" s="264"/>
      <c r="J94" s="264"/>
      <c r="K94" s="264"/>
      <c r="L94" s="264"/>
      <c r="M94" s="264"/>
      <c r="N94" s="264"/>
      <c r="O94" s="264"/>
      <c r="P94" s="264"/>
      <c r="Q94" s="264"/>
      <c r="R94" s="264"/>
      <c r="S94" s="264"/>
      <c r="T94" s="264"/>
    </row>
    <row r="95" spans="1:20">
      <c r="A95" s="264"/>
      <c r="B95" s="264"/>
      <c r="C95" s="264"/>
      <c r="D95" s="264"/>
      <c r="E95" s="264"/>
      <c r="F95" s="264"/>
      <c r="G95" s="264"/>
      <c r="H95" s="264"/>
      <c r="I95" s="264"/>
      <c r="J95" s="264"/>
      <c r="K95" s="264"/>
      <c r="L95" s="264"/>
      <c r="M95" s="264"/>
      <c r="N95" s="264"/>
      <c r="O95" s="264"/>
      <c r="P95" s="264"/>
      <c r="Q95" s="264"/>
      <c r="R95" s="264"/>
      <c r="S95" s="264"/>
      <c r="T95" s="264"/>
    </row>
    <row r="96" spans="1:20">
      <c r="A96" s="264"/>
      <c r="B96" s="264"/>
      <c r="C96" s="264"/>
      <c r="D96" s="264"/>
      <c r="E96" s="264"/>
      <c r="F96" s="264"/>
      <c r="G96" s="264"/>
      <c r="H96" s="264"/>
      <c r="I96" s="264"/>
      <c r="J96" s="264"/>
      <c r="K96" s="264"/>
      <c r="L96" s="264"/>
      <c r="M96" s="264"/>
      <c r="N96" s="264"/>
      <c r="O96" s="264"/>
      <c r="P96" s="264"/>
      <c r="Q96" s="264"/>
      <c r="R96" s="264"/>
      <c r="S96" s="264"/>
      <c r="T96" s="264"/>
    </row>
    <row r="97" spans="1:20">
      <c r="A97" s="264"/>
      <c r="B97" s="264"/>
      <c r="C97" s="264"/>
      <c r="D97" s="264"/>
      <c r="E97" s="264"/>
      <c r="F97" s="264"/>
      <c r="G97" s="264"/>
      <c r="H97" s="264"/>
      <c r="I97" s="264"/>
      <c r="J97" s="264"/>
      <c r="K97" s="264"/>
      <c r="L97" s="264"/>
      <c r="M97" s="264"/>
      <c r="N97" s="264"/>
      <c r="O97" s="264"/>
      <c r="P97" s="264"/>
      <c r="Q97" s="264"/>
      <c r="R97" s="264"/>
      <c r="S97" s="264"/>
      <c r="T97" s="264"/>
    </row>
    <row r="98" spans="1:20">
      <c r="A98" s="264"/>
      <c r="B98" s="264"/>
      <c r="C98" s="264"/>
      <c r="D98" s="264"/>
      <c r="E98" s="264"/>
      <c r="F98" s="264"/>
      <c r="G98" s="264"/>
      <c r="H98" s="264"/>
      <c r="I98" s="264"/>
      <c r="J98" s="264"/>
      <c r="K98" s="264"/>
      <c r="L98" s="264"/>
      <c r="M98" s="264"/>
      <c r="N98" s="264"/>
      <c r="O98" s="264"/>
      <c r="P98" s="264"/>
      <c r="Q98" s="264"/>
      <c r="R98" s="264"/>
      <c r="S98" s="264"/>
      <c r="T98" s="264"/>
    </row>
    <row r="99" spans="1:20">
      <c r="A99" s="264"/>
      <c r="B99" s="264"/>
      <c r="C99" s="264"/>
      <c r="D99" s="264"/>
      <c r="E99" s="264"/>
      <c r="F99" s="264"/>
      <c r="G99" s="264"/>
      <c r="H99" s="264"/>
      <c r="I99" s="264"/>
      <c r="J99" s="264"/>
      <c r="K99" s="264"/>
      <c r="L99" s="264"/>
      <c r="M99" s="264"/>
      <c r="N99" s="264"/>
      <c r="O99" s="264"/>
      <c r="P99" s="264"/>
      <c r="Q99" s="264"/>
      <c r="R99" s="264"/>
      <c r="S99" s="264"/>
      <c r="T99" s="264"/>
    </row>
    <row r="100" spans="1:20">
      <c r="A100" s="264"/>
      <c r="B100" s="264"/>
      <c r="C100" s="264"/>
      <c r="D100" s="264"/>
      <c r="E100" s="264"/>
      <c r="F100" s="264"/>
      <c r="G100" s="264"/>
      <c r="H100" s="264"/>
      <c r="I100" s="264"/>
      <c r="J100" s="264"/>
      <c r="K100" s="264"/>
      <c r="L100" s="264"/>
      <c r="M100" s="264"/>
      <c r="N100" s="264"/>
      <c r="O100" s="264"/>
      <c r="P100" s="264"/>
      <c r="Q100" s="264"/>
      <c r="R100" s="264"/>
      <c r="S100" s="264"/>
      <c r="T100" s="264"/>
    </row>
    <row r="101" spans="1:20">
      <c r="A101" s="264"/>
      <c r="B101" s="264"/>
      <c r="C101" s="264"/>
      <c r="D101" s="264"/>
      <c r="E101" s="264"/>
      <c r="F101" s="264"/>
      <c r="G101" s="264"/>
      <c r="H101" s="264"/>
      <c r="I101" s="264"/>
      <c r="J101" s="264"/>
      <c r="K101" s="264"/>
      <c r="L101" s="264"/>
      <c r="M101" s="264"/>
      <c r="N101" s="264"/>
      <c r="O101" s="264"/>
      <c r="P101" s="264"/>
      <c r="Q101" s="264"/>
      <c r="R101" s="264"/>
      <c r="S101" s="264"/>
      <c r="T101" s="264"/>
    </row>
    <row r="102" spans="1:20">
      <c r="A102" s="264"/>
      <c r="B102" s="264"/>
      <c r="C102" s="264"/>
      <c r="D102" s="264"/>
      <c r="E102" s="264"/>
      <c r="F102" s="264"/>
      <c r="G102" s="264"/>
      <c r="H102" s="264"/>
      <c r="I102" s="264"/>
      <c r="J102" s="264"/>
      <c r="K102" s="264"/>
      <c r="L102" s="264"/>
      <c r="M102" s="264"/>
      <c r="N102" s="264"/>
      <c r="O102" s="264"/>
      <c r="P102" s="264"/>
      <c r="Q102" s="264"/>
      <c r="R102" s="264"/>
      <c r="S102" s="264"/>
      <c r="T102" s="264"/>
    </row>
    <row r="103" spans="1:20">
      <c r="A103" s="264"/>
      <c r="B103" s="264"/>
      <c r="C103" s="264"/>
      <c r="D103" s="264"/>
      <c r="E103" s="264"/>
      <c r="F103" s="264"/>
      <c r="G103" s="264"/>
      <c r="H103" s="264"/>
      <c r="I103" s="264"/>
      <c r="J103" s="264"/>
      <c r="K103" s="264"/>
      <c r="L103" s="264"/>
      <c r="M103" s="264"/>
      <c r="N103" s="264"/>
      <c r="O103" s="264"/>
      <c r="P103" s="264"/>
      <c r="Q103" s="264"/>
      <c r="R103" s="264"/>
      <c r="S103" s="264"/>
      <c r="T103" s="264"/>
    </row>
    <row r="104" spans="1:20">
      <c r="A104" s="264"/>
      <c r="B104" s="264"/>
      <c r="C104" s="264"/>
      <c r="D104" s="264"/>
      <c r="E104" s="264"/>
      <c r="F104" s="264"/>
      <c r="G104" s="264"/>
      <c r="H104" s="264"/>
      <c r="I104" s="264"/>
      <c r="J104" s="264"/>
      <c r="K104" s="264"/>
      <c r="L104" s="264"/>
      <c r="M104" s="264"/>
      <c r="N104" s="264"/>
      <c r="O104" s="264"/>
      <c r="P104" s="264"/>
      <c r="Q104" s="264"/>
      <c r="R104" s="264"/>
      <c r="S104" s="264"/>
      <c r="T104" s="264"/>
    </row>
    <row r="105" spans="1:20">
      <c r="A105" s="264"/>
      <c r="B105" s="264"/>
      <c r="C105" s="264"/>
      <c r="D105" s="264"/>
      <c r="E105" s="264"/>
      <c r="F105" s="264"/>
      <c r="G105" s="264"/>
      <c r="H105" s="264"/>
      <c r="I105" s="264"/>
      <c r="J105" s="264"/>
      <c r="K105" s="264"/>
      <c r="L105" s="264"/>
      <c r="M105" s="264"/>
      <c r="N105" s="264"/>
      <c r="O105" s="264"/>
      <c r="P105" s="264"/>
      <c r="Q105" s="264"/>
      <c r="R105" s="264"/>
      <c r="S105" s="264"/>
      <c r="T105" s="264"/>
    </row>
    <row r="106" spans="1:20">
      <c r="A106" s="264"/>
      <c r="B106" s="264"/>
      <c r="C106" s="264"/>
      <c r="D106" s="264"/>
      <c r="E106" s="264"/>
      <c r="F106" s="264"/>
      <c r="G106" s="264"/>
      <c r="H106" s="264"/>
      <c r="I106" s="264"/>
      <c r="J106" s="264"/>
      <c r="K106" s="264"/>
      <c r="L106" s="264"/>
      <c r="M106" s="264"/>
      <c r="N106" s="264"/>
      <c r="O106" s="264"/>
      <c r="P106" s="264"/>
      <c r="Q106" s="264"/>
      <c r="R106" s="264"/>
      <c r="S106" s="264"/>
      <c r="T106" s="264"/>
    </row>
    <row r="107" spans="1:20">
      <c r="A107" s="264"/>
      <c r="B107" s="264"/>
      <c r="C107" s="264"/>
      <c r="D107" s="264"/>
      <c r="E107" s="264"/>
      <c r="F107" s="264"/>
      <c r="G107" s="264"/>
      <c r="H107" s="264"/>
      <c r="I107" s="264"/>
      <c r="J107" s="264"/>
      <c r="K107" s="264"/>
      <c r="L107" s="264"/>
      <c r="M107" s="264"/>
      <c r="N107" s="264"/>
      <c r="O107" s="264"/>
      <c r="P107" s="264"/>
      <c r="Q107" s="264"/>
      <c r="R107" s="264"/>
      <c r="S107" s="264"/>
      <c r="T107" s="264"/>
    </row>
    <row r="108" spans="1:20">
      <c r="A108" s="264"/>
      <c r="B108" s="264"/>
      <c r="C108" s="264"/>
      <c r="D108" s="264"/>
      <c r="E108" s="264"/>
      <c r="F108" s="264"/>
      <c r="G108" s="264"/>
      <c r="H108" s="264"/>
      <c r="I108" s="264"/>
      <c r="J108" s="264"/>
      <c r="K108" s="264"/>
      <c r="L108" s="264"/>
      <c r="M108" s="264"/>
      <c r="N108" s="264"/>
      <c r="O108" s="264"/>
      <c r="P108" s="264"/>
      <c r="Q108" s="264"/>
      <c r="R108" s="264"/>
      <c r="S108" s="264"/>
      <c r="T108" s="264"/>
    </row>
    <row r="109" spans="1:20">
      <c r="A109" s="264"/>
      <c r="B109" s="264"/>
      <c r="C109" s="264"/>
      <c r="D109" s="264"/>
      <c r="E109" s="264"/>
      <c r="F109" s="264"/>
      <c r="G109" s="264"/>
      <c r="H109" s="264"/>
      <c r="I109" s="264"/>
      <c r="J109" s="264"/>
      <c r="K109" s="264"/>
      <c r="L109" s="264"/>
      <c r="M109" s="264"/>
      <c r="N109" s="264"/>
      <c r="O109" s="264"/>
      <c r="P109" s="264"/>
      <c r="Q109" s="264"/>
      <c r="R109" s="264"/>
      <c r="S109" s="264"/>
      <c r="T109" s="264"/>
    </row>
    <row r="110" spans="1:20">
      <c r="A110" s="264"/>
      <c r="B110" s="264"/>
      <c r="C110" s="264"/>
      <c r="D110" s="264"/>
      <c r="E110" s="264"/>
      <c r="F110" s="264"/>
      <c r="G110" s="264"/>
      <c r="H110" s="264"/>
      <c r="I110" s="264"/>
      <c r="J110" s="264"/>
      <c r="K110" s="264"/>
      <c r="L110" s="264"/>
      <c r="M110" s="264"/>
      <c r="N110" s="264"/>
      <c r="O110" s="264"/>
      <c r="P110" s="264"/>
      <c r="Q110" s="264"/>
      <c r="R110" s="264"/>
      <c r="S110" s="264"/>
      <c r="T110" s="264"/>
    </row>
    <row r="111" spans="1:20">
      <c r="A111" s="264"/>
      <c r="B111" s="264"/>
      <c r="C111" s="264"/>
      <c r="D111" s="264"/>
      <c r="E111" s="264"/>
      <c r="F111" s="264"/>
      <c r="G111" s="264"/>
      <c r="H111" s="264"/>
      <c r="I111" s="264"/>
      <c r="J111" s="264"/>
      <c r="K111" s="264"/>
      <c r="L111" s="264"/>
      <c r="M111" s="264"/>
      <c r="N111" s="264"/>
      <c r="O111" s="264"/>
      <c r="P111" s="264"/>
      <c r="Q111" s="264"/>
      <c r="R111" s="264"/>
      <c r="S111" s="264"/>
      <c r="T111" s="264"/>
    </row>
    <row r="112" spans="1:20">
      <c r="A112" s="264"/>
      <c r="B112" s="264"/>
      <c r="C112" s="264"/>
      <c r="D112" s="264"/>
      <c r="E112" s="264"/>
      <c r="F112" s="264"/>
      <c r="G112" s="264"/>
      <c r="H112" s="264"/>
      <c r="I112" s="264"/>
      <c r="J112" s="264"/>
      <c r="K112" s="264"/>
      <c r="L112" s="264"/>
      <c r="M112" s="264"/>
      <c r="N112" s="264"/>
      <c r="O112" s="264"/>
      <c r="P112" s="264"/>
      <c r="Q112" s="264"/>
      <c r="R112" s="264"/>
      <c r="S112" s="264"/>
      <c r="T112" s="264"/>
    </row>
    <row r="113" spans="1:20">
      <c r="A113" s="264"/>
      <c r="B113" s="264"/>
      <c r="C113" s="264"/>
      <c r="D113" s="264"/>
      <c r="E113" s="264"/>
      <c r="F113" s="264"/>
      <c r="G113" s="264"/>
      <c r="H113" s="264"/>
      <c r="I113" s="264"/>
      <c r="J113" s="264"/>
      <c r="K113" s="264"/>
      <c r="L113" s="264"/>
      <c r="M113" s="264"/>
      <c r="N113" s="264"/>
      <c r="O113" s="264"/>
      <c r="P113" s="264"/>
      <c r="Q113" s="264"/>
      <c r="R113" s="264"/>
      <c r="S113" s="264"/>
      <c r="T113" s="264"/>
    </row>
    <row r="114" spans="1:20">
      <c r="A114" s="264"/>
      <c r="B114" s="264"/>
      <c r="C114" s="264"/>
      <c r="D114" s="264"/>
      <c r="E114" s="264"/>
      <c r="F114" s="264"/>
      <c r="G114" s="264"/>
      <c r="H114" s="264"/>
      <c r="I114" s="264"/>
      <c r="J114" s="264"/>
      <c r="K114" s="264"/>
      <c r="L114" s="264"/>
      <c r="M114" s="264"/>
      <c r="N114" s="264"/>
      <c r="O114" s="264"/>
      <c r="P114" s="264"/>
      <c r="Q114" s="264"/>
      <c r="R114" s="264"/>
      <c r="S114" s="264"/>
      <c r="T114" s="264"/>
    </row>
    <row r="115" spans="1:20">
      <c r="A115" s="264"/>
      <c r="B115" s="264"/>
      <c r="C115" s="264"/>
      <c r="D115" s="264"/>
      <c r="E115" s="264"/>
      <c r="F115" s="264"/>
      <c r="G115" s="264"/>
      <c r="H115" s="264"/>
      <c r="I115" s="264"/>
      <c r="J115" s="264"/>
      <c r="K115" s="264"/>
      <c r="L115" s="264"/>
      <c r="M115" s="264"/>
      <c r="N115" s="264"/>
      <c r="O115" s="264"/>
      <c r="P115" s="264"/>
      <c r="Q115" s="264"/>
      <c r="R115" s="264"/>
      <c r="S115" s="264"/>
      <c r="T115" s="264"/>
    </row>
    <row r="116" spans="1:20">
      <c r="A116" s="264"/>
      <c r="B116" s="264"/>
      <c r="C116" s="264"/>
      <c r="D116" s="264"/>
      <c r="E116" s="264"/>
      <c r="F116" s="264"/>
      <c r="G116" s="264"/>
      <c r="H116" s="264"/>
      <c r="I116" s="264"/>
      <c r="J116" s="264"/>
      <c r="K116" s="264"/>
      <c r="L116" s="264"/>
      <c r="M116" s="264"/>
      <c r="N116" s="264"/>
      <c r="O116" s="264"/>
      <c r="P116" s="264"/>
      <c r="Q116" s="264"/>
      <c r="R116" s="264"/>
      <c r="S116" s="264"/>
      <c r="T116" s="264"/>
    </row>
    <row r="117" spans="1:20">
      <c r="A117" s="264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  <c r="P117" s="264"/>
      <c r="Q117" s="264"/>
      <c r="R117" s="264"/>
      <c r="S117" s="264"/>
      <c r="T117" s="264"/>
    </row>
    <row r="118" spans="1:20">
      <c r="A118" s="264"/>
      <c r="B118" s="264"/>
      <c r="C118" s="264"/>
      <c r="D118" s="264"/>
      <c r="E118" s="264"/>
      <c r="F118" s="264"/>
      <c r="G118" s="264"/>
      <c r="H118" s="264"/>
      <c r="I118" s="264"/>
      <c r="J118" s="264"/>
      <c r="K118" s="264"/>
      <c r="L118" s="264"/>
      <c r="M118" s="264"/>
      <c r="N118" s="264"/>
      <c r="O118" s="264"/>
      <c r="P118" s="264"/>
      <c r="Q118" s="264"/>
      <c r="R118" s="264"/>
      <c r="S118" s="264"/>
      <c r="T118" s="264"/>
    </row>
    <row r="119" spans="1:20">
      <c r="A119" s="264"/>
      <c r="B119" s="264"/>
      <c r="C119" s="264"/>
      <c r="D119" s="264"/>
      <c r="E119" s="264"/>
      <c r="F119" s="264"/>
      <c r="G119" s="264"/>
      <c r="H119" s="264"/>
      <c r="I119" s="264"/>
      <c r="J119" s="264"/>
      <c r="K119" s="264"/>
      <c r="L119" s="264"/>
      <c r="M119" s="264"/>
      <c r="N119" s="264"/>
      <c r="O119" s="264"/>
      <c r="P119" s="264"/>
      <c r="Q119" s="264"/>
      <c r="R119" s="264"/>
      <c r="S119" s="264"/>
      <c r="T119" s="264"/>
    </row>
    <row r="120" spans="1:20">
      <c r="A120" s="264"/>
      <c r="B120" s="264"/>
      <c r="C120" s="264"/>
      <c r="D120" s="264"/>
      <c r="E120" s="264"/>
      <c r="F120" s="264"/>
      <c r="G120" s="264"/>
      <c r="H120" s="264"/>
      <c r="I120" s="264"/>
      <c r="J120" s="264"/>
      <c r="K120" s="264"/>
      <c r="L120" s="264"/>
      <c r="M120" s="264"/>
      <c r="N120" s="264"/>
      <c r="O120" s="264"/>
      <c r="P120" s="264"/>
      <c r="Q120" s="264"/>
      <c r="R120" s="264"/>
      <c r="S120" s="264"/>
      <c r="T120" s="264"/>
    </row>
    <row r="121" spans="1:20">
      <c r="A121" s="264"/>
      <c r="B121" s="264"/>
      <c r="C121" s="264"/>
      <c r="D121" s="264"/>
      <c r="E121" s="264"/>
      <c r="F121" s="264"/>
      <c r="G121" s="264"/>
      <c r="H121" s="264"/>
      <c r="I121" s="264"/>
      <c r="J121" s="264"/>
      <c r="K121" s="264"/>
      <c r="L121" s="264"/>
      <c r="M121" s="264"/>
      <c r="N121" s="264"/>
      <c r="O121" s="264"/>
      <c r="P121" s="264"/>
      <c r="Q121" s="264"/>
      <c r="R121" s="264"/>
      <c r="S121" s="264"/>
      <c r="T121" s="264"/>
    </row>
    <row r="122" spans="1:20">
      <c r="A122" s="264"/>
      <c r="B122" s="264"/>
      <c r="C122" s="264"/>
      <c r="D122" s="264"/>
      <c r="E122" s="264"/>
      <c r="F122" s="264"/>
      <c r="G122" s="264"/>
      <c r="H122" s="264"/>
      <c r="I122" s="264"/>
      <c r="J122" s="264"/>
      <c r="K122" s="264"/>
      <c r="L122" s="264"/>
      <c r="M122" s="264"/>
      <c r="N122" s="264"/>
      <c r="O122" s="264"/>
      <c r="P122" s="264"/>
      <c r="Q122" s="264"/>
      <c r="R122" s="264"/>
      <c r="S122" s="264"/>
      <c r="T122" s="264"/>
    </row>
    <row r="123" spans="1:20">
      <c r="A123" s="264"/>
      <c r="B123" s="264"/>
      <c r="C123" s="264"/>
      <c r="D123" s="264"/>
      <c r="E123" s="264"/>
      <c r="F123" s="264"/>
      <c r="G123" s="264"/>
      <c r="H123" s="264"/>
      <c r="I123" s="264"/>
      <c r="J123" s="264"/>
      <c r="K123" s="264"/>
      <c r="L123" s="264"/>
      <c r="M123" s="264"/>
      <c r="N123" s="264"/>
      <c r="O123" s="264"/>
      <c r="P123" s="264"/>
      <c r="Q123" s="264"/>
      <c r="R123" s="264"/>
      <c r="S123" s="264"/>
      <c r="T123" s="264"/>
    </row>
    <row r="124" spans="1:20">
      <c r="A124" s="264"/>
      <c r="B124" s="264"/>
      <c r="C124" s="264"/>
      <c r="D124" s="264"/>
      <c r="E124" s="264"/>
      <c r="F124" s="264"/>
      <c r="G124" s="264"/>
      <c r="H124" s="264"/>
      <c r="I124" s="264"/>
      <c r="J124" s="264"/>
      <c r="K124" s="264"/>
      <c r="L124" s="264"/>
      <c r="M124" s="264"/>
      <c r="N124" s="264"/>
      <c r="O124" s="264"/>
      <c r="P124" s="264"/>
      <c r="Q124" s="264"/>
      <c r="R124" s="264"/>
      <c r="S124" s="264"/>
      <c r="T124" s="264"/>
    </row>
    <row r="125" spans="1:20">
      <c r="A125" s="264"/>
      <c r="B125" s="264"/>
      <c r="C125" s="264"/>
      <c r="D125" s="264"/>
      <c r="E125" s="264"/>
      <c r="F125" s="264"/>
      <c r="G125" s="264"/>
      <c r="H125" s="264"/>
      <c r="I125" s="264"/>
      <c r="J125" s="264"/>
      <c r="K125" s="264"/>
      <c r="L125" s="264"/>
      <c r="M125" s="264"/>
      <c r="N125" s="264"/>
      <c r="O125" s="264"/>
      <c r="P125" s="264"/>
      <c r="Q125" s="264"/>
      <c r="R125" s="264"/>
      <c r="S125" s="264"/>
      <c r="T125" s="264"/>
    </row>
    <row r="126" spans="1:20">
      <c r="A126" s="264"/>
      <c r="B126" s="264"/>
      <c r="C126" s="264"/>
      <c r="D126" s="264"/>
      <c r="E126" s="264"/>
      <c r="F126" s="264"/>
      <c r="G126" s="264"/>
      <c r="H126" s="264"/>
      <c r="I126" s="264"/>
      <c r="J126" s="264"/>
      <c r="K126" s="264"/>
      <c r="L126" s="264"/>
      <c r="M126" s="264"/>
      <c r="N126" s="264"/>
      <c r="O126" s="264"/>
      <c r="P126" s="264"/>
      <c r="Q126" s="264"/>
      <c r="R126" s="264"/>
      <c r="S126" s="264"/>
      <c r="T126" s="264"/>
    </row>
    <row r="127" spans="1:20">
      <c r="A127" s="264"/>
      <c r="B127" s="264"/>
      <c r="C127" s="264"/>
      <c r="D127" s="264"/>
      <c r="E127" s="264"/>
      <c r="F127" s="264"/>
      <c r="G127" s="264"/>
      <c r="H127" s="264"/>
      <c r="I127" s="264"/>
      <c r="J127" s="264"/>
      <c r="K127" s="264"/>
      <c r="L127" s="264"/>
      <c r="M127" s="264"/>
      <c r="N127" s="264"/>
      <c r="O127" s="264"/>
      <c r="P127" s="264"/>
      <c r="Q127" s="264"/>
      <c r="R127" s="264"/>
      <c r="S127" s="264"/>
      <c r="T127" s="264"/>
    </row>
    <row r="128" spans="1:20">
      <c r="A128" s="264"/>
      <c r="B128" s="264"/>
      <c r="C128" s="264"/>
      <c r="D128" s="264"/>
      <c r="E128" s="264"/>
      <c r="F128" s="264"/>
      <c r="G128" s="264"/>
      <c r="H128" s="264"/>
      <c r="I128" s="264"/>
      <c r="J128" s="264"/>
      <c r="K128" s="264"/>
      <c r="L128" s="264"/>
      <c r="M128" s="264"/>
      <c r="N128" s="264"/>
      <c r="O128" s="264"/>
      <c r="P128" s="264"/>
      <c r="Q128" s="264"/>
      <c r="R128" s="264"/>
      <c r="S128" s="264"/>
      <c r="T128" s="264"/>
    </row>
    <row r="129" spans="1:20">
      <c r="A129" s="264"/>
      <c r="B129" s="264"/>
      <c r="C129" s="264"/>
      <c r="D129" s="264"/>
      <c r="E129" s="264"/>
      <c r="F129" s="264"/>
      <c r="G129" s="264"/>
      <c r="H129" s="264"/>
      <c r="I129" s="264"/>
      <c r="J129" s="264"/>
      <c r="K129" s="264"/>
      <c r="L129" s="264"/>
      <c r="M129" s="264"/>
      <c r="N129" s="264"/>
      <c r="O129" s="264"/>
      <c r="P129" s="264"/>
      <c r="Q129" s="264"/>
      <c r="R129" s="264"/>
      <c r="S129" s="264"/>
      <c r="T129" s="264"/>
    </row>
    <row r="130" spans="1:20">
      <c r="A130" s="264"/>
      <c r="B130" s="264"/>
      <c r="C130" s="264"/>
      <c r="D130" s="264"/>
      <c r="E130" s="264"/>
      <c r="F130" s="264"/>
      <c r="G130" s="264"/>
      <c r="H130" s="264"/>
      <c r="I130" s="264"/>
      <c r="J130" s="264"/>
      <c r="K130" s="264"/>
      <c r="L130" s="264"/>
      <c r="M130" s="264"/>
      <c r="N130" s="264"/>
      <c r="O130" s="264"/>
      <c r="P130" s="264"/>
      <c r="Q130" s="264"/>
      <c r="R130" s="264"/>
      <c r="S130" s="264"/>
      <c r="T130" s="264"/>
    </row>
    <row r="131" spans="1:20">
      <c r="A131" s="264"/>
      <c r="B131" s="264"/>
      <c r="C131" s="264"/>
      <c r="D131" s="264"/>
      <c r="E131" s="264"/>
      <c r="F131" s="264"/>
      <c r="G131" s="264"/>
      <c r="H131" s="264"/>
      <c r="I131" s="264"/>
      <c r="J131" s="264"/>
      <c r="K131" s="264"/>
      <c r="L131" s="264"/>
      <c r="M131" s="264"/>
      <c r="N131" s="264"/>
      <c r="O131" s="264"/>
      <c r="P131" s="264"/>
      <c r="Q131" s="264"/>
      <c r="R131" s="264"/>
      <c r="S131" s="264"/>
      <c r="T131" s="264"/>
    </row>
    <row r="132" spans="1:20">
      <c r="A132" s="264"/>
      <c r="B132" s="264"/>
      <c r="C132" s="264"/>
      <c r="D132" s="264"/>
      <c r="E132" s="264"/>
      <c r="F132" s="264"/>
      <c r="G132" s="264"/>
      <c r="H132" s="264"/>
      <c r="I132" s="264"/>
      <c r="J132" s="264"/>
      <c r="K132" s="264"/>
      <c r="L132" s="264"/>
      <c r="M132" s="264"/>
      <c r="N132" s="264"/>
      <c r="O132" s="264"/>
      <c r="P132" s="264"/>
      <c r="Q132" s="264"/>
      <c r="R132" s="264"/>
      <c r="S132" s="264"/>
      <c r="T132" s="264"/>
    </row>
    <row r="133" spans="1:20">
      <c r="A133" s="264"/>
      <c r="B133" s="264"/>
      <c r="C133" s="264"/>
      <c r="D133" s="264"/>
      <c r="E133" s="264"/>
      <c r="F133" s="264"/>
      <c r="G133" s="264"/>
      <c r="H133" s="264"/>
      <c r="I133" s="264"/>
      <c r="J133" s="264"/>
      <c r="K133" s="264"/>
      <c r="L133" s="264"/>
      <c r="M133" s="264"/>
      <c r="N133" s="264"/>
      <c r="O133" s="264"/>
      <c r="P133" s="264"/>
      <c r="Q133" s="264"/>
      <c r="R133" s="264"/>
      <c r="S133" s="264"/>
      <c r="T133" s="264"/>
    </row>
    <row r="134" spans="1:20">
      <c r="A134" s="264"/>
      <c r="B134" s="264"/>
      <c r="C134" s="264"/>
      <c r="D134" s="264"/>
      <c r="E134" s="264"/>
      <c r="F134" s="264"/>
      <c r="G134" s="264"/>
      <c r="H134" s="264"/>
      <c r="I134" s="264"/>
      <c r="J134" s="264"/>
      <c r="K134" s="264"/>
      <c r="L134" s="264"/>
      <c r="M134" s="264"/>
      <c r="N134" s="264"/>
      <c r="O134" s="264"/>
      <c r="P134" s="264"/>
      <c r="Q134" s="264"/>
      <c r="R134" s="264"/>
      <c r="S134" s="264"/>
      <c r="T134" s="264"/>
    </row>
    <row r="135" spans="1:20">
      <c r="A135" s="264"/>
      <c r="B135" s="264"/>
      <c r="C135" s="264"/>
      <c r="D135" s="264"/>
      <c r="E135" s="264"/>
      <c r="F135" s="264"/>
      <c r="G135" s="264"/>
      <c r="H135" s="264"/>
      <c r="I135" s="264"/>
      <c r="J135" s="264"/>
      <c r="K135" s="264"/>
      <c r="L135" s="264"/>
      <c r="M135" s="264"/>
      <c r="N135" s="264"/>
      <c r="O135" s="264"/>
      <c r="P135" s="264"/>
      <c r="Q135" s="264"/>
      <c r="R135" s="264"/>
      <c r="S135" s="264"/>
      <c r="T135" s="264"/>
    </row>
    <row r="136" spans="1:20">
      <c r="A136" s="264"/>
      <c r="B136" s="264"/>
      <c r="C136" s="264"/>
      <c r="D136" s="264"/>
      <c r="E136" s="264"/>
      <c r="F136" s="264"/>
      <c r="G136" s="264"/>
      <c r="H136" s="264"/>
      <c r="I136" s="264"/>
      <c r="J136" s="264"/>
      <c r="K136" s="264"/>
      <c r="L136" s="264"/>
      <c r="M136" s="264"/>
      <c r="N136" s="264"/>
      <c r="O136" s="264"/>
      <c r="P136" s="264"/>
      <c r="Q136" s="264"/>
      <c r="R136" s="264"/>
      <c r="S136" s="264"/>
      <c r="T136" s="264"/>
    </row>
    <row r="137" spans="1:20">
      <c r="A137" s="264"/>
      <c r="B137" s="264"/>
      <c r="C137" s="264"/>
      <c r="D137" s="264"/>
      <c r="E137" s="264"/>
      <c r="F137" s="264"/>
      <c r="G137" s="264"/>
      <c r="H137" s="264"/>
      <c r="I137" s="264"/>
      <c r="J137" s="264"/>
      <c r="K137" s="264"/>
      <c r="L137" s="264"/>
      <c r="M137" s="264"/>
      <c r="N137" s="264"/>
      <c r="O137" s="264"/>
      <c r="P137" s="264"/>
      <c r="Q137" s="264"/>
      <c r="R137" s="264"/>
      <c r="S137" s="264"/>
      <c r="T137" s="264"/>
    </row>
    <row r="138" spans="1:20">
      <c r="A138" s="264"/>
      <c r="B138" s="264"/>
      <c r="C138" s="264"/>
      <c r="D138" s="264"/>
      <c r="E138" s="264"/>
      <c r="F138" s="264"/>
      <c r="G138" s="264"/>
      <c r="H138" s="264"/>
      <c r="I138" s="264"/>
      <c r="J138" s="264"/>
      <c r="K138" s="264"/>
      <c r="L138" s="264"/>
      <c r="M138" s="264"/>
      <c r="N138" s="264"/>
      <c r="O138" s="264"/>
      <c r="P138" s="264"/>
      <c r="Q138" s="264"/>
      <c r="R138" s="264"/>
      <c r="S138" s="264"/>
      <c r="T138" s="264"/>
    </row>
    <row r="139" spans="1:20">
      <c r="A139" s="264"/>
      <c r="B139" s="264"/>
      <c r="C139" s="264"/>
      <c r="D139" s="264"/>
      <c r="E139" s="264"/>
      <c r="F139" s="264"/>
      <c r="G139" s="264"/>
      <c r="H139" s="264"/>
      <c r="I139" s="264"/>
      <c r="J139" s="264"/>
      <c r="K139" s="264"/>
      <c r="L139" s="264"/>
      <c r="M139" s="264"/>
      <c r="N139" s="264"/>
      <c r="O139" s="264"/>
      <c r="P139" s="264"/>
      <c r="Q139" s="264"/>
      <c r="R139" s="264"/>
      <c r="S139" s="264"/>
      <c r="T139" s="264"/>
    </row>
    <row r="140" spans="1:20">
      <c r="E140" s="264"/>
      <c r="F140" s="264"/>
      <c r="G140" s="264"/>
      <c r="H140" s="264"/>
      <c r="I140" s="264"/>
      <c r="J140" s="264"/>
      <c r="K140" s="264"/>
      <c r="L140" s="264"/>
      <c r="M140" s="264"/>
      <c r="N140" s="264"/>
      <c r="O140" s="264"/>
      <c r="P140" s="264"/>
      <c r="Q140" s="264"/>
      <c r="R140" s="264"/>
      <c r="S140" s="264"/>
      <c r="T140" s="264"/>
    </row>
    <row r="141" spans="1:20">
      <c r="E141" s="264"/>
      <c r="F141" s="264"/>
      <c r="G141" s="264"/>
      <c r="H141" s="264"/>
      <c r="I141" s="264"/>
      <c r="J141" s="264"/>
      <c r="K141" s="264"/>
      <c r="L141" s="264"/>
      <c r="M141" s="264"/>
      <c r="N141" s="264"/>
      <c r="O141" s="264"/>
      <c r="P141" s="264"/>
      <c r="Q141" s="264"/>
      <c r="R141" s="264"/>
      <c r="S141" s="264"/>
      <c r="T141" s="264"/>
    </row>
    <row r="142" spans="1:20">
      <c r="E142" s="264"/>
      <c r="F142" s="264"/>
      <c r="G142" s="264"/>
      <c r="H142" s="264"/>
      <c r="I142" s="264"/>
      <c r="J142" s="264"/>
      <c r="K142" s="264"/>
      <c r="L142" s="264"/>
      <c r="M142" s="264"/>
      <c r="N142" s="264"/>
      <c r="O142" s="264"/>
      <c r="P142" s="264"/>
      <c r="Q142" s="264"/>
      <c r="R142" s="264"/>
      <c r="S142" s="264"/>
      <c r="T142" s="264"/>
    </row>
    <row r="143" spans="1:20">
      <c r="E143" s="264"/>
      <c r="F143" s="264"/>
      <c r="G143" s="264"/>
      <c r="H143" s="264"/>
      <c r="I143" s="264"/>
      <c r="J143" s="264"/>
      <c r="K143" s="264"/>
      <c r="L143" s="264"/>
      <c r="M143" s="264"/>
      <c r="N143" s="264"/>
      <c r="O143" s="264"/>
      <c r="P143" s="264"/>
      <c r="Q143" s="264"/>
      <c r="R143" s="264"/>
      <c r="S143" s="264"/>
      <c r="T143" s="264"/>
    </row>
    <row r="144" spans="1:20">
      <c r="E144" s="264"/>
      <c r="F144" s="264"/>
      <c r="G144" s="264"/>
      <c r="H144" s="264"/>
      <c r="I144" s="264"/>
      <c r="J144" s="264"/>
      <c r="K144" s="264"/>
      <c r="L144" s="264"/>
      <c r="M144" s="264"/>
      <c r="N144" s="264"/>
      <c r="O144" s="264"/>
      <c r="P144" s="264"/>
      <c r="Q144" s="264"/>
      <c r="R144" s="264"/>
      <c r="S144" s="264"/>
      <c r="T144" s="264"/>
    </row>
    <row r="145" spans="5:20">
      <c r="E145" s="264"/>
      <c r="F145" s="264"/>
      <c r="G145" s="264"/>
      <c r="H145" s="264"/>
      <c r="I145" s="264"/>
      <c r="J145" s="264"/>
      <c r="K145" s="264"/>
      <c r="L145" s="264"/>
      <c r="M145" s="264"/>
      <c r="N145" s="264"/>
      <c r="O145" s="264"/>
      <c r="P145" s="264"/>
      <c r="Q145" s="264"/>
      <c r="R145" s="264"/>
      <c r="S145" s="264"/>
      <c r="T145" s="264"/>
    </row>
    <row r="146" spans="5:20">
      <c r="E146" s="264"/>
      <c r="F146" s="264"/>
      <c r="G146" s="264"/>
      <c r="H146" s="264"/>
      <c r="I146" s="264"/>
      <c r="J146" s="264"/>
      <c r="K146" s="264"/>
      <c r="L146" s="264"/>
      <c r="M146" s="264"/>
      <c r="N146" s="264"/>
      <c r="O146" s="264"/>
      <c r="P146" s="264"/>
      <c r="Q146" s="264"/>
      <c r="R146" s="264"/>
      <c r="S146" s="264"/>
      <c r="T146" s="264"/>
    </row>
    <row r="147" spans="5:20">
      <c r="E147" s="264"/>
      <c r="F147" s="264"/>
      <c r="G147" s="264"/>
      <c r="H147" s="264"/>
      <c r="I147" s="264"/>
      <c r="J147" s="264"/>
      <c r="K147" s="264"/>
      <c r="L147" s="264"/>
      <c r="M147" s="264"/>
      <c r="N147" s="264"/>
      <c r="O147" s="264"/>
      <c r="P147" s="264"/>
      <c r="Q147" s="264"/>
      <c r="R147" s="264"/>
      <c r="S147" s="264"/>
      <c r="T147" s="264"/>
    </row>
    <row r="148" spans="5:20">
      <c r="E148" s="264"/>
      <c r="F148" s="264"/>
      <c r="G148" s="264"/>
      <c r="H148" s="264"/>
      <c r="I148" s="264"/>
      <c r="J148" s="264"/>
      <c r="K148" s="264"/>
      <c r="L148" s="264"/>
      <c r="M148" s="264"/>
      <c r="N148" s="264"/>
      <c r="O148" s="264"/>
      <c r="P148" s="264"/>
      <c r="Q148" s="264"/>
      <c r="R148" s="264"/>
      <c r="S148" s="264"/>
      <c r="T148" s="264"/>
    </row>
    <row r="149" spans="5:20">
      <c r="E149" s="264"/>
      <c r="F149" s="264"/>
      <c r="G149" s="264"/>
      <c r="H149" s="264"/>
      <c r="I149" s="264"/>
      <c r="J149" s="264"/>
      <c r="K149" s="264"/>
      <c r="L149" s="264"/>
      <c r="M149" s="264"/>
      <c r="N149" s="264"/>
      <c r="O149" s="264"/>
      <c r="P149" s="264"/>
      <c r="Q149" s="264"/>
      <c r="R149" s="264"/>
      <c r="S149" s="264"/>
      <c r="T149" s="264"/>
    </row>
    <row r="150" spans="5:20">
      <c r="E150" s="264"/>
      <c r="F150" s="264"/>
      <c r="G150" s="264"/>
      <c r="H150" s="264"/>
      <c r="I150" s="264"/>
      <c r="J150" s="264"/>
      <c r="K150" s="264"/>
      <c r="L150" s="264"/>
      <c r="M150" s="264"/>
      <c r="N150" s="264"/>
      <c r="O150" s="264"/>
      <c r="P150" s="264"/>
      <c r="Q150" s="264"/>
      <c r="R150" s="264"/>
      <c r="S150" s="264"/>
      <c r="T150" s="264"/>
    </row>
    <row r="151" spans="5:20">
      <c r="E151" s="264"/>
      <c r="F151" s="264"/>
      <c r="G151" s="264"/>
      <c r="H151" s="264"/>
      <c r="I151" s="264"/>
      <c r="J151" s="264"/>
      <c r="K151" s="264"/>
      <c r="L151" s="264"/>
      <c r="M151" s="264"/>
      <c r="N151" s="264"/>
      <c r="O151" s="264"/>
      <c r="P151" s="264"/>
      <c r="Q151" s="264"/>
      <c r="R151" s="264"/>
      <c r="S151" s="264"/>
      <c r="T151" s="264"/>
    </row>
    <row r="152" spans="5:20">
      <c r="E152" s="264"/>
      <c r="F152" s="264"/>
      <c r="G152" s="264"/>
      <c r="H152" s="264"/>
      <c r="I152" s="264"/>
      <c r="J152" s="264"/>
      <c r="K152" s="264"/>
      <c r="L152" s="264"/>
      <c r="M152" s="264"/>
      <c r="N152" s="264"/>
      <c r="O152" s="264"/>
      <c r="P152" s="264"/>
      <c r="Q152" s="264"/>
      <c r="R152" s="264"/>
      <c r="S152" s="264"/>
      <c r="T152" s="264"/>
    </row>
    <row r="153" spans="5:20">
      <c r="E153" s="264"/>
      <c r="F153" s="264"/>
      <c r="G153" s="264"/>
      <c r="H153" s="264"/>
      <c r="I153" s="264"/>
      <c r="J153" s="264"/>
      <c r="K153" s="264"/>
      <c r="L153" s="264"/>
      <c r="M153" s="264"/>
      <c r="N153" s="264"/>
      <c r="O153" s="264"/>
      <c r="P153" s="264"/>
      <c r="Q153" s="264"/>
      <c r="R153" s="264"/>
      <c r="S153" s="264"/>
      <c r="T153" s="264"/>
    </row>
    <row r="154" spans="5:20">
      <c r="E154" s="264"/>
      <c r="F154" s="264"/>
      <c r="G154" s="264"/>
      <c r="H154" s="264"/>
      <c r="I154" s="264"/>
      <c r="J154" s="264"/>
      <c r="K154" s="264"/>
      <c r="L154" s="264"/>
      <c r="M154" s="264"/>
      <c r="N154" s="264"/>
      <c r="O154" s="264"/>
      <c r="P154" s="264"/>
      <c r="Q154" s="264"/>
      <c r="R154" s="264"/>
      <c r="S154" s="264"/>
      <c r="T154" s="264"/>
    </row>
    <row r="155" spans="5:20">
      <c r="E155" s="264"/>
      <c r="F155" s="264"/>
      <c r="G155" s="264"/>
      <c r="H155" s="264"/>
      <c r="I155" s="264"/>
      <c r="J155" s="264"/>
      <c r="K155" s="264"/>
      <c r="L155" s="264"/>
      <c r="M155" s="264"/>
      <c r="N155" s="264"/>
      <c r="O155" s="264"/>
      <c r="P155" s="264"/>
      <c r="Q155" s="264"/>
      <c r="R155" s="264"/>
      <c r="S155" s="264"/>
      <c r="T155" s="264"/>
    </row>
    <row r="156" spans="5:20">
      <c r="E156" s="264"/>
      <c r="F156" s="264"/>
      <c r="G156" s="264"/>
      <c r="H156" s="264"/>
      <c r="I156" s="264"/>
      <c r="J156" s="264"/>
      <c r="K156" s="264"/>
      <c r="L156" s="264"/>
      <c r="M156" s="264"/>
      <c r="N156" s="264"/>
      <c r="O156" s="264"/>
      <c r="P156" s="264"/>
      <c r="Q156" s="264"/>
      <c r="R156" s="264"/>
      <c r="S156" s="264"/>
      <c r="T156" s="264"/>
    </row>
    <row r="157" spans="5:20">
      <c r="E157" s="264"/>
      <c r="F157" s="264"/>
      <c r="G157" s="264"/>
      <c r="H157" s="264"/>
      <c r="I157" s="264"/>
      <c r="J157" s="264"/>
      <c r="K157" s="264"/>
      <c r="L157" s="264"/>
      <c r="M157" s="264"/>
      <c r="N157" s="264"/>
      <c r="O157" s="264"/>
      <c r="P157" s="264"/>
      <c r="Q157" s="264"/>
      <c r="R157" s="264"/>
      <c r="S157" s="264"/>
      <c r="T157" s="264"/>
    </row>
    <row r="158" spans="5:20">
      <c r="E158" s="264"/>
      <c r="F158" s="264"/>
      <c r="G158" s="264"/>
      <c r="H158" s="264"/>
      <c r="I158" s="264"/>
      <c r="J158" s="264"/>
      <c r="K158" s="264"/>
      <c r="L158" s="264"/>
      <c r="M158" s="264"/>
      <c r="N158" s="264"/>
      <c r="O158" s="264"/>
      <c r="P158" s="264"/>
      <c r="Q158" s="264"/>
      <c r="R158" s="264"/>
      <c r="S158" s="264"/>
      <c r="T158" s="264"/>
    </row>
    <row r="159" spans="5:20">
      <c r="F159" s="264"/>
      <c r="G159" s="264"/>
      <c r="H159" s="264"/>
      <c r="I159" s="264"/>
      <c r="J159" s="264"/>
      <c r="K159" s="264"/>
      <c r="L159" s="264"/>
      <c r="M159" s="264"/>
      <c r="N159" s="264"/>
    </row>
    <row r="160" spans="5:20">
      <c r="F160" s="264"/>
      <c r="G160" s="264"/>
      <c r="H160" s="264"/>
      <c r="I160" s="264"/>
      <c r="J160" s="264"/>
      <c r="K160" s="264"/>
      <c r="L160" s="264"/>
      <c r="M160" s="264"/>
      <c r="N160" s="264"/>
    </row>
    <row r="161" spans="6:14">
      <c r="F161" s="264"/>
      <c r="G161" s="264"/>
      <c r="H161" s="264"/>
      <c r="I161" s="264"/>
      <c r="J161" s="264"/>
      <c r="K161" s="264"/>
      <c r="L161" s="264"/>
      <c r="M161" s="264"/>
      <c r="N161" s="264"/>
    </row>
    <row r="162" spans="6:14">
      <c r="G162" s="264"/>
      <c r="H162" s="264"/>
      <c r="I162" s="264"/>
      <c r="J162" s="264"/>
      <c r="K162" s="264"/>
      <c r="L162" s="264"/>
      <c r="M162" s="264"/>
      <c r="N162" s="264"/>
    </row>
    <row r="163" spans="6:14">
      <c r="G163" s="264"/>
      <c r="H163" s="264"/>
      <c r="I163" s="264"/>
      <c r="J163" s="264"/>
      <c r="K163" s="264"/>
      <c r="L163" s="264"/>
      <c r="M163" s="264"/>
      <c r="N163" s="264"/>
    </row>
    <row r="164" spans="6:14">
      <c r="G164" s="264"/>
      <c r="H164" s="264"/>
      <c r="I164" s="264"/>
      <c r="J164" s="264"/>
      <c r="K164" s="264"/>
      <c r="L164" s="264"/>
      <c r="M164" s="264"/>
      <c r="N164" s="264"/>
    </row>
  </sheetData>
  <mergeCells count="11">
    <mergeCell ref="L21:M21"/>
    <mergeCell ref="G18:H18"/>
    <mergeCell ref="L19:M19"/>
    <mergeCell ref="G19:H19"/>
    <mergeCell ref="L18:M18"/>
    <mergeCell ref="L20:M20"/>
    <mergeCell ref="G2:L2"/>
    <mergeCell ref="M7:N7"/>
    <mergeCell ref="G8:M8"/>
    <mergeCell ref="G9:M9"/>
    <mergeCell ref="G17:H1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zoomScale="130" zoomScaleNormal="130" workbookViewId="0">
      <selection activeCell="A9" sqref="A9"/>
    </sheetView>
  </sheetViews>
  <sheetFormatPr defaultColWidth="11.42578125" defaultRowHeight="12.75"/>
  <cols>
    <col min="1" max="1" width="2.7109375" customWidth="1"/>
    <col min="2" max="2" width="1.7109375" customWidth="1"/>
    <col min="3" max="3" width="28.140625" customWidth="1"/>
    <col min="4" max="4" width="22.7109375" customWidth="1"/>
    <col min="5" max="5" width="9.28515625" customWidth="1"/>
    <col min="6" max="6" width="11.42578125" customWidth="1"/>
    <col min="7" max="7" width="11.7109375" customWidth="1"/>
    <col min="8" max="8" width="13" customWidth="1"/>
    <col min="9" max="9" width="12.42578125" customWidth="1"/>
    <col min="10" max="10" width="11.85546875" customWidth="1"/>
    <col min="11" max="11" width="12.140625" customWidth="1"/>
    <col min="12" max="12" width="12.85546875" customWidth="1"/>
    <col min="13" max="13" width="11.42578125" customWidth="1"/>
    <col min="14" max="14" width="10.140625" customWidth="1"/>
    <col min="257" max="257" width="2.7109375" customWidth="1"/>
    <col min="258" max="258" width="1.7109375" customWidth="1"/>
    <col min="259" max="260" width="22.7109375" customWidth="1"/>
    <col min="261" max="261" width="9.28515625" customWidth="1"/>
    <col min="262" max="262" width="9.7109375" customWidth="1"/>
    <col min="263" max="263" width="11.7109375" customWidth="1"/>
    <col min="264" max="264" width="14.7109375" customWidth="1"/>
    <col min="265" max="265" width="10.7109375" customWidth="1"/>
    <col min="266" max="267" width="11.85546875" customWidth="1"/>
    <col min="268" max="268" width="12.85546875" customWidth="1"/>
    <col min="269" max="269" width="11.42578125" customWidth="1"/>
    <col min="270" max="270" width="10.140625" customWidth="1"/>
    <col min="513" max="513" width="2.7109375" customWidth="1"/>
    <col min="514" max="514" width="1.7109375" customWidth="1"/>
    <col min="515" max="516" width="22.7109375" customWidth="1"/>
    <col min="517" max="517" width="9.28515625" customWidth="1"/>
    <col min="518" max="518" width="9.7109375" customWidth="1"/>
    <col min="519" max="519" width="11.7109375" customWidth="1"/>
    <col min="520" max="520" width="14.7109375" customWidth="1"/>
    <col min="521" max="521" width="10.7109375" customWidth="1"/>
    <col min="522" max="523" width="11.85546875" customWidth="1"/>
    <col min="524" max="524" width="12.85546875" customWidth="1"/>
    <col min="525" max="525" width="11.42578125" customWidth="1"/>
    <col min="526" max="526" width="10.140625" customWidth="1"/>
    <col min="769" max="769" width="2.7109375" customWidth="1"/>
    <col min="770" max="770" width="1.7109375" customWidth="1"/>
    <col min="771" max="772" width="22.7109375" customWidth="1"/>
    <col min="773" max="773" width="9.28515625" customWidth="1"/>
    <col min="774" max="774" width="9.7109375" customWidth="1"/>
    <col min="775" max="775" width="11.7109375" customWidth="1"/>
    <col min="776" max="776" width="14.7109375" customWidth="1"/>
    <col min="777" max="777" width="10.7109375" customWidth="1"/>
    <col min="778" max="779" width="11.85546875" customWidth="1"/>
    <col min="780" max="780" width="12.85546875" customWidth="1"/>
    <col min="781" max="781" width="11.42578125" customWidth="1"/>
    <col min="782" max="782" width="10.140625" customWidth="1"/>
    <col min="1025" max="1025" width="2.7109375" customWidth="1"/>
    <col min="1026" max="1026" width="1.7109375" customWidth="1"/>
    <col min="1027" max="1028" width="22.7109375" customWidth="1"/>
    <col min="1029" max="1029" width="9.28515625" customWidth="1"/>
    <col min="1030" max="1030" width="9.7109375" customWidth="1"/>
    <col min="1031" max="1031" width="11.7109375" customWidth="1"/>
    <col min="1032" max="1032" width="14.7109375" customWidth="1"/>
    <col min="1033" max="1033" width="10.7109375" customWidth="1"/>
    <col min="1034" max="1035" width="11.85546875" customWidth="1"/>
    <col min="1036" max="1036" width="12.85546875" customWidth="1"/>
    <col min="1037" max="1037" width="11.42578125" customWidth="1"/>
    <col min="1038" max="1038" width="10.140625" customWidth="1"/>
    <col min="1281" max="1281" width="2.7109375" customWidth="1"/>
    <col min="1282" max="1282" width="1.7109375" customWidth="1"/>
    <col min="1283" max="1284" width="22.7109375" customWidth="1"/>
    <col min="1285" max="1285" width="9.28515625" customWidth="1"/>
    <col min="1286" max="1286" width="9.7109375" customWidth="1"/>
    <col min="1287" max="1287" width="11.7109375" customWidth="1"/>
    <col min="1288" max="1288" width="14.7109375" customWidth="1"/>
    <col min="1289" max="1289" width="10.7109375" customWidth="1"/>
    <col min="1290" max="1291" width="11.85546875" customWidth="1"/>
    <col min="1292" max="1292" width="12.85546875" customWidth="1"/>
    <col min="1293" max="1293" width="11.42578125" customWidth="1"/>
    <col min="1294" max="1294" width="10.140625" customWidth="1"/>
    <col min="1537" max="1537" width="2.7109375" customWidth="1"/>
    <col min="1538" max="1538" width="1.7109375" customWidth="1"/>
    <col min="1539" max="1540" width="22.7109375" customWidth="1"/>
    <col min="1541" max="1541" width="9.28515625" customWidth="1"/>
    <col min="1542" max="1542" width="9.7109375" customWidth="1"/>
    <col min="1543" max="1543" width="11.7109375" customWidth="1"/>
    <col min="1544" max="1544" width="14.7109375" customWidth="1"/>
    <col min="1545" max="1545" width="10.7109375" customWidth="1"/>
    <col min="1546" max="1547" width="11.85546875" customWidth="1"/>
    <col min="1548" max="1548" width="12.85546875" customWidth="1"/>
    <col min="1549" max="1549" width="11.42578125" customWidth="1"/>
    <col min="1550" max="1550" width="10.140625" customWidth="1"/>
    <col min="1793" max="1793" width="2.7109375" customWidth="1"/>
    <col min="1794" max="1794" width="1.7109375" customWidth="1"/>
    <col min="1795" max="1796" width="22.7109375" customWidth="1"/>
    <col min="1797" max="1797" width="9.28515625" customWidth="1"/>
    <col min="1798" max="1798" width="9.7109375" customWidth="1"/>
    <col min="1799" max="1799" width="11.7109375" customWidth="1"/>
    <col min="1800" max="1800" width="14.7109375" customWidth="1"/>
    <col min="1801" max="1801" width="10.7109375" customWidth="1"/>
    <col min="1802" max="1803" width="11.85546875" customWidth="1"/>
    <col min="1804" max="1804" width="12.85546875" customWidth="1"/>
    <col min="1805" max="1805" width="11.42578125" customWidth="1"/>
    <col min="1806" max="1806" width="10.140625" customWidth="1"/>
    <col min="2049" max="2049" width="2.7109375" customWidth="1"/>
    <col min="2050" max="2050" width="1.7109375" customWidth="1"/>
    <col min="2051" max="2052" width="22.7109375" customWidth="1"/>
    <col min="2053" max="2053" width="9.28515625" customWidth="1"/>
    <col min="2054" max="2054" width="9.7109375" customWidth="1"/>
    <col min="2055" max="2055" width="11.7109375" customWidth="1"/>
    <col min="2056" max="2056" width="14.7109375" customWidth="1"/>
    <col min="2057" max="2057" width="10.7109375" customWidth="1"/>
    <col min="2058" max="2059" width="11.85546875" customWidth="1"/>
    <col min="2060" max="2060" width="12.85546875" customWidth="1"/>
    <col min="2061" max="2061" width="11.42578125" customWidth="1"/>
    <col min="2062" max="2062" width="10.140625" customWidth="1"/>
    <col min="2305" max="2305" width="2.7109375" customWidth="1"/>
    <col min="2306" max="2306" width="1.7109375" customWidth="1"/>
    <col min="2307" max="2308" width="22.7109375" customWidth="1"/>
    <col min="2309" max="2309" width="9.28515625" customWidth="1"/>
    <col min="2310" max="2310" width="9.7109375" customWidth="1"/>
    <col min="2311" max="2311" width="11.7109375" customWidth="1"/>
    <col min="2312" max="2312" width="14.7109375" customWidth="1"/>
    <col min="2313" max="2313" width="10.7109375" customWidth="1"/>
    <col min="2314" max="2315" width="11.85546875" customWidth="1"/>
    <col min="2316" max="2316" width="12.85546875" customWidth="1"/>
    <col min="2317" max="2317" width="11.42578125" customWidth="1"/>
    <col min="2318" max="2318" width="10.140625" customWidth="1"/>
    <col min="2561" max="2561" width="2.7109375" customWidth="1"/>
    <col min="2562" max="2562" width="1.7109375" customWidth="1"/>
    <col min="2563" max="2564" width="22.7109375" customWidth="1"/>
    <col min="2565" max="2565" width="9.28515625" customWidth="1"/>
    <col min="2566" max="2566" width="9.7109375" customWidth="1"/>
    <col min="2567" max="2567" width="11.7109375" customWidth="1"/>
    <col min="2568" max="2568" width="14.7109375" customWidth="1"/>
    <col min="2569" max="2569" width="10.7109375" customWidth="1"/>
    <col min="2570" max="2571" width="11.85546875" customWidth="1"/>
    <col min="2572" max="2572" width="12.85546875" customWidth="1"/>
    <col min="2573" max="2573" width="11.42578125" customWidth="1"/>
    <col min="2574" max="2574" width="10.140625" customWidth="1"/>
    <col min="2817" max="2817" width="2.7109375" customWidth="1"/>
    <col min="2818" max="2818" width="1.7109375" customWidth="1"/>
    <col min="2819" max="2820" width="22.7109375" customWidth="1"/>
    <col min="2821" max="2821" width="9.28515625" customWidth="1"/>
    <col min="2822" max="2822" width="9.7109375" customWidth="1"/>
    <col min="2823" max="2823" width="11.7109375" customWidth="1"/>
    <col min="2824" max="2824" width="14.7109375" customWidth="1"/>
    <col min="2825" max="2825" width="10.7109375" customWidth="1"/>
    <col min="2826" max="2827" width="11.85546875" customWidth="1"/>
    <col min="2828" max="2828" width="12.85546875" customWidth="1"/>
    <col min="2829" max="2829" width="11.42578125" customWidth="1"/>
    <col min="2830" max="2830" width="10.140625" customWidth="1"/>
    <col min="3073" max="3073" width="2.7109375" customWidth="1"/>
    <col min="3074" max="3074" width="1.7109375" customWidth="1"/>
    <col min="3075" max="3076" width="22.7109375" customWidth="1"/>
    <col min="3077" max="3077" width="9.28515625" customWidth="1"/>
    <col min="3078" max="3078" width="9.7109375" customWidth="1"/>
    <col min="3079" max="3079" width="11.7109375" customWidth="1"/>
    <col min="3080" max="3080" width="14.7109375" customWidth="1"/>
    <col min="3081" max="3081" width="10.7109375" customWidth="1"/>
    <col min="3082" max="3083" width="11.85546875" customWidth="1"/>
    <col min="3084" max="3084" width="12.85546875" customWidth="1"/>
    <col min="3085" max="3085" width="11.42578125" customWidth="1"/>
    <col min="3086" max="3086" width="10.140625" customWidth="1"/>
    <col min="3329" max="3329" width="2.7109375" customWidth="1"/>
    <col min="3330" max="3330" width="1.7109375" customWidth="1"/>
    <col min="3331" max="3332" width="22.7109375" customWidth="1"/>
    <col min="3333" max="3333" width="9.28515625" customWidth="1"/>
    <col min="3334" max="3334" width="9.7109375" customWidth="1"/>
    <col min="3335" max="3335" width="11.7109375" customWidth="1"/>
    <col min="3336" max="3336" width="14.7109375" customWidth="1"/>
    <col min="3337" max="3337" width="10.7109375" customWidth="1"/>
    <col min="3338" max="3339" width="11.85546875" customWidth="1"/>
    <col min="3340" max="3340" width="12.85546875" customWidth="1"/>
    <col min="3341" max="3341" width="11.42578125" customWidth="1"/>
    <col min="3342" max="3342" width="10.140625" customWidth="1"/>
    <col min="3585" max="3585" width="2.7109375" customWidth="1"/>
    <col min="3586" max="3586" width="1.7109375" customWidth="1"/>
    <col min="3587" max="3588" width="22.7109375" customWidth="1"/>
    <col min="3589" max="3589" width="9.28515625" customWidth="1"/>
    <col min="3590" max="3590" width="9.7109375" customWidth="1"/>
    <col min="3591" max="3591" width="11.7109375" customWidth="1"/>
    <col min="3592" max="3592" width="14.7109375" customWidth="1"/>
    <col min="3593" max="3593" width="10.7109375" customWidth="1"/>
    <col min="3594" max="3595" width="11.85546875" customWidth="1"/>
    <col min="3596" max="3596" width="12.85546875" customWidth="1"/>
    <col min="3597" max="3597" width="11.42578125" customWidth="1"/>
    <col min="3598" max="3598" width="10.140625" customWidth="1"/>
    <col min="3841" max="3841" width="2.7109375" customWidth="1"/>
    <col min="3842" max="3842" width="1.7109375" customWidth="1"/>
    <col min="3843" max="3844" width="22.7109375" customWidth="1"/>
    <col min="3845" max="3845" width="9.28515625" customWidth="1"/>
    <col min="3846" max="3846" width="9.7109375" customWidth="1"/>
    <col min="3847" max="3847" width="11.7109375" customWidth="1"/>
    <col min="3848" max="3848" width="14.7109375" customWidth="1"/>
    <col min="3849" max="3849" width="10.7109375" customWidth="1"/>
    <col min="3850" max="3851" width="11.85546875" customWidth="1"/>
    <col min="3852" max="3852" width="12.85546875" customWidth="1"/>
    <col min="3853" max="3853" width="11.42578125" customWidth="1"/>
    <col min="3854" max="3854" width="10.140625" customWidth="1"/>
    <col min="4097" max="4097" width="2.7109375" customWidth="1"/>
    <col min="4098" max="4098" width="1.7109375" customWidth="1"/>
    <col min="4099" max="4100" width="22.7109375" customWidth="1"/>
    <col min="4101" max="4101" width="9.28515625" customWidth="1"/>
    <col min="4102" max="4102" width="9.7109375" customWidth="1"/>
    <col min="4103" max="4103" width="11.7109375" customWidth="1"/>
    <col min="4104" max="4104" width="14.7109375" customWidth="1"/>
    <col min="4105" max="4105" width="10.7109375" customWidth="1"/>
    <col min="4106" max="4107" width="11.85546875" customWidth="1"/>
    <col min="4108" max="4108" width="12.85546875" customWidth="1"/>
    <col min="4109" max="4109" width="11.42578125" customWidth="1"/>
    <col min="4110" max="4110" width="10.140625" customWidth="1"/>
    <col min="4353" max="4353" width="2.7109375" customWidth="1"/>
    <col min="4354" max="4354" width="1.7109375" customWidth="1"/>
    <col min="4355" max="4356" width="22.7109375" customWidth="1"/>
    <col min="4357" max="4357" width="9.28515625" customWidth="1"/>
    <col min="4358" max="4358" width="9.7109375" customWidth="1"/>
    <col min="4359" max="4359" width="11.7109375" customWidth="1"/>
    <col min="4360" max="4360" width="14.7109375" customWidth="1"/>
    <col min="4361" max="4361" width="10.7109375" customWidth="1"/>
    <col min="4362" max="4363" width="11.85546875" customWidth="1"/>
    <col min="4364" max="4364" width="12.85546875" customWidth="1"/>
    <col min="4365" max="4365" width="11.42578125" customWidth="1"/>
    <col min="4366" max="4366" width="10.140625" customWidth="1"/>
    <col min="4609" max="4609" width="2.7109375" customWidth="1"/>
    <col min="4610" max="4610" width="1.7109375" customWidth="1"/>
    <col min="4611" max="4612" width="22.7109375" customWidth="1"/>
    <col min="4613" max="4613" width="9.28515625" customWidth="1"/>
    <col min="4614" max="4614" width="9.7109375" customWidth="1"/>
    <col min="4615" max="4615" width="11.7109375" customWidth="1"/>
    <col min="4616" max="4616" width="14.7109375" customWidth="1"/>
    <col min="4617" max="4617" width="10.7109375" customWidth="1"/>
    <col min="4618" max="4619" width="11.85546875" customWidth="1"/>
    <col min="4620" max="4620" width="12.85546875" customWidth="1"/>
    <col min="4621" max="4621" width="11.42578125" customWidth="1"/>
    <col min="4622" max="4622" width="10.140625" customWidth="1"/>
    <col min="4865" max="4865" width="2.7109375" customWidth="1"/>
    <col min="4866" max="4866" width="1.7109375" customWidth="1"/>
    <col min="4867" max="4868" width="22.7109375" customWidth="1"/>
    <col min="4869" max="4869" width="9.28515625" customWidth="1"/>
    <col min="4870" max="4870" width="9.7109375" customWidth="1"/>
    <col min="4871" max="4871" width="11.7109375" customWidth="1"/>
    <col min="4872" max="4872" width="14.7109375" customWidth="1"/>
    <col min="4873" max="4873" width="10.7109375" customWidth="1"/>
    <col min="4874" max="4875" width="11.85546875" customWidth="1"/>
    <col min="4876" max="4876" width="12.85546875" customWidth="1"/>
    <col min="4877" max="4877" width="11.42578125" customWidth="1"/>
    <col min="4878" max="4878" width="10.140625" customWidth="1"/>
    <col min="5121" max="5121" width="2.7109375" customWidth="1"/>
    <col min="5122" max="5122" width="1.7109375" customWidth="1"/>
    <col min="5123" max="5124" width="22.7109375" customWidth="1"/>
    <col min="5125" max="5125" width="9.28515625" customWidth="1"/>
    <col min="5126" max="5126" width="9.7109375" customWidth="1"/>
    <col min="5127" max="5127" width="11.7109375" customWidth="1"/>
    <col min="5128" max="5128" width="14.7109375" customWidth="1"/>
    <col min="5129" max="5129" width="10.7109375" customWidth="1"/>
    <col min="5130" max="5131" width="11.85546875" customWidth="1"/>
    <col min="5132" max="5132" width="12.85546875" customWidth="1"/>
    <col min="5133" max="5133" width="11.42578125" customWidth="1"/>
    <col min="5134" max="5134" width="10.140625" customWidth="1"/>
    <col min="5377" max="5377" width="2.7109375" customWidth="1"/>
    <col min="5378" max="5378" width="1.7109375" customWidth="1"/>
    <col min="5379" max="5380" width="22.7109375" customWidth="1"/>
    <col min="5381" max="5381" width="9.28515625" customWidth="1"/>
    <col min="5382" max="5382" width="9.7109375" customWidth="1"/>
    <col min="5383" max="5383" width="11.7109375" customWidth="1"/>
    <col min="5384" max="5384" width="14.7109375" customWidth="1"/>
    <col min="5385" max="5385" width="10.7109375" customWidth="1"/>
    <col min="5386" max="5387" width="11.85546875" customWidth="1"/>
    <col min="5388" max="5388" width="12.85546875" customWidth="1"/>
    <col min="5389" max="5389" width="11.42578125" customWidth="1"/>
    <col min="5390" max="5390" width="10.140625" customWidth="1"/>
    <col min="5633" max="5633" width="2.7109375" customWidth="1"/>
    <col min="5634" max="5634" width="1.7109375" customWidth="1"/>
    <col min="5635" max="5636" width="22.7109375" customWidth="1"/>
    <col min="5637" max="5637" width="9.28515625" customWidth="1"/>
    <col min="5638" max="5638" width="9.7109375" customWidth="1"/>
    <col min="5639" max="5639" width="11.7109375" customWidth="1"/>
    <col min="5640" max="5640" width="14.7109375" customWidth="1"/>
    <col min="5641" max="5641" width="10.7109375" customWidth="1"/>
    <col min="5642" max="5643" width="11.85546875" customWidth="1"/>
    <col min="5644" max="5644" width="12.85546875" customWidth="1"/>
    <col min="5645" max="5645" width="11.42578125" customWidth="1"/>
    <col min="5646" max="5646" width="10.140625" customWidth="1"/>
    <col min="5889" max="5889" width="2.7109375" customWidth="1"/>
    <col min="5890" max="5890" width="1.7109375" customWidth="1"/>
    <col min="5891" max="5892" width="22.7109375" customWidth="1"/>
    <col min="5893" max="5893" width="9.28515625" customWidth="1"/>
    <col min="5894" max="5894" width="9.7109375" customWidth="1"/>
    <col min="5895" max="5895" width="11.7109375" customWidth="1"/>
    <col min="5896" max="5896" width="14.7109375" customWidth="1"/>
    <col min="5897" max="5897" width="10.7109375" customWidth="1"/>
    <col min="5898" max="5899" width="11.85546875" customWidth="1"/>
    <col min="5900" max="5900" width="12.85546875" customWidth="1"/>
    <col min="5901" max="5901" width="11.42578125" customWidth="1"/>
    <col min="5902" max="5902" width="10.140625" customWidth="1"/>
    <col min="6145" max="6145" width="2.7109375" customWidth="1"/>
    <col min="6146" max="6146" width="1.7109375" customWidth="1"/>
    <col min="6147" max="6148" width="22.7109375" customWidth="1"/>
    <col min="6149" max="6149" width="9.28515625" customWidth="1"/>
    <col min="6150" max="6150" width="9.7109375" customWidth="1"/>
    <col min="6151" max="6151" width="11.7109375" customWidth="1"/>
    <col min="6152" max="6152" width="14.7109375" customWidth="1"/>
    <col min="6153" max="6153" width="10.7109375" customWidth="1"/>
    <col min="6154" max="6155" width="11.85546875" customWidth="1"/>
    <col min="6156" max="6156" width="12.85546875" customWidth="1"/>
    <col min="6157" max="6157" width="11.42578125" customWidth="1"/>
    <col min="6158" max="6158" width="10.140625" customWidth="1"/>
    <col min="6401" max="6401" width="2.7109375" customWidth="1"/>
    <col min="6402" max="6402" width="1.7109375" customWidth="1"/>
    <col min="6403" max="6404" width="22.7109375" customWidth="1"/>
    <col min="6405" max="6405" width="9.28515625" customWidth="1"/>
    <col min="6406" max="6406" width="9.7109375" customWidth="1"/>
    <col min="6407" max="6407" width="11.7109375" customWidth="1"/>
    <col min="6408" max="6408" width="14.7109375" customWidth="1"/>
    <col min="6409" max="6409" width="10.7109375" customWidth="1"/>
    <col min="6410" max="6411" width="11.85546875" customWidth="1"/>
    <col min="6412" max="6412" width="12.85546875" customWidth="1"/>
    <col min="6413" max="6413" width="11.42578125" customWidth="1"/>
    <col min="6414" max="6414" width="10.140625" customWidth="1"/>
    <col min="6657" max="6657" width="2.7109375" customWidth="1"/>
    <col min="6658" max="6658" width="1.7109375" customWidth="1"/>
    <col min="6659" max="6660" width="22.7109375" customWidth="1"/>
    <col min="6661" max="6661" width="9.28515625" customWidth="1"/>
    <col min="6662" max="6662" width="9.7109375" customWidth="1"/>
    <col min="6663" max="6663" width="11.7109375" customWidth="1"/>
    <col min="6664" max="6664" width="14.7109375" customWidth="1"/>
    <col min="6665" max="6665" width="10.7109375" customWidth="1"/>
    <col min="6666" max="6667" width="11.85546875" customWidth="1"/>
    <col min="6668" max="6668" width="12.85546875" customWidth="1"/>
    <col min="6669" max="6669" width="11.42578125" customWidth="1"/>
    <col min="6670" max="6670" width="10.140625" customWidth="1"/>
    <col min="6913" max="6913" width="2.7109375" customWidth="1"/>
    <col min="6914" max="6914" width="1.7109375" customWidth="1"/>
    <col min="6915" max="6916" width="22.7109375" customWidth="1"/>
    <col min="6917" max="6917" width="9.28515625" customWidth="1"/>
    <col min="6918" max="6918" width="9.7109375" customWidth="1"/>
    <col min="6919" max="6919" width="11.7109375" customWidth="1"/>
    <col min="6920" max="6920" width="14.7109375" customWidth="1"/>
    <col min="6921" max="6921" width="10.7109375" customWidth="1"/>
    <col min="6922" max="6923" width="11.85546875" customWidth="1"/>
    <col min="6924" max="6924" width="12.85546875" customWidth="1"/>
    <col min="6925" max="6925" width="11.42578125" customWidth="1"/>
    <col min="6926" max="6926" width="10.140625" customWidth="1"/>
    <col min="7169" max="7169" width="2.7109375" customWidth="1"/>
    <col min="7170" max="7170" width="1.7109375" customWidth="1"/>
    <col min="7171" max="7172" width="22.7109375" customWidth="1"/>
    <col min="7173" max="7173" width="9.28515625" customWidth="1"/>
    <col min="7174" max="7174" width="9.7109375" customWidth="1"/>
    <col min="7175" max="7175" width="11.7109375" customWidth="1"/>
    <col min="7176" max="7176" width="14.7109375" customWidth="1"/>
    <col min="7177" max="7177" width="10.7109375" customWidth="1"/>
    <col min="7178" max="7179" width="11.85546875" customWidth="1"/>
    <col min="7180" max="7180" width="12.85546875" customWidth="1"/>
    <col min="7181" max="7181" width="11.42578125" customWidth="1"/>
    <col min="7182" max="7182" width="10.140625" customWidth="1"/>
    <col min="7425" max="7425" width="2.7109375" customWidth="1"/>
    <col min="7426" max="7426" width="1.7109375" customWidth="1"/>
    <col min="7427" max="7428" width="22.7109375" customWidth="1"/>
    <col min="7429" max="7429" width="9.28515625" customWidth="1"/>
    <col min="7430" max="7430" width="9.7109375" customWidth="1"/>
    <col min="7431" max="7431" width="11.7109375" customWidth="1"/>
    <col min="7432" max="7432" width="14.7109375" customWidth="1"/>
    <col min="7433" max="7433" width="10.7109375" customWidth="1"/>
    <col min="7434" max="7435" width="11.85546875" customWidth="1"/>
    <col min="7436" max="7436" width="12.85546875" customWidth="1"/>
    <col min="7437" max="7437" width="11.42578125" customWidth="1"/>
    <col min="7438" max="7438" width="10.140625" customWidth="1"/>
    <col min="7681" max="7681" width="2.7109375" customWidth="1"/>
    <col min="7682" max="7682" width="1.7109375" customWidth="1"/>
    <col min="7683" max="7684" width="22.7109375" customWidth="1"/>
    <col min="7685" max="7685" width="9.28515625" customWidth="1"/>
    <col min="7686" max="7686" width="9.7109375" customWidth="1"/>
    <col min="7687" max="7687" width="11.7109375" customWidth="1"/>
    <col min="7688" max="7688" width="14.7109375" customWidth="1"/>
    <col min="7689" max="7689" width="10.7109375" customWidth="1"/>
    <col min="7690" max="7691" width="11.85546875" customWidth="1"/>
    <col min="7692" max="7692" width="12.85546875" customWidth="1"/>
    <col min="7693" max="7693" width="11.42578125" customWidth="1"/>
    <col min="7694" max="7694" width="10.140625" customWidth="1"/>
    <col min="7937" max="7937" width="2.7109375" customWidth="1"/>
    <col min="7938" max="7938" width="1.7109375" customWidth="1"/>
    <col min="7939" max="7940" width="22.7109375" customWidth="1"/>
    <col min="7941" max="7941" width="9.28515625" customWidth="1"/>
    <col min="7942" max="7942" width="9.7109375" customWidth="1"/>
    <col min="7943" max="7943" width="11.7109375" customWidth="1"/>
    <col min="7944" max="7944" width="14.7109375" customWidth="1"/>
    <col min="7945" max="7945" width="10.7109375" customWidth="1"/>
    <col min="7946" max="7947" width="11.85546875" customWidth="1"/>
    <col min="7948" max="7948" width="12.85546875" customWidth="1"/>
    <col min="7949" max="7949" width="11.42578125" customWidth="1"/>
    <col min="7950" max="7950" width="10.140625" customWidth="1"/>
    <col min="8193" max="8193" width="2.7109375" customWidth="1"/>
    <col min="8194" max="8194" width="1.7109375" customWidth="1"/>
    <col min="8195" max="8196" width="22.7109375" customWidth="1"/>
    <col min="8197" max="8197" width="9.28515625" customWidth="1"/>
    <col min="8198" max="8198" width="9.7109375" customWidth="1"/>
    <col min="8199" max="8199" width="11.7109375" customWidth="1"/>
    <col min="8200" max="8200" width="14.7109375" customWidth="1"/>
    <col min="8201" max="8201" width="10.7109375" customWidth="1"/>
    <col min="8202" max="8203" width="11.85546875" customWidth="1"/>
    <col min="8204" max="8204" width="12.85546875" customWidth="1"/>
    <col min="8205" max="8205" width="11.42578125" customWidth="1"/>
    <col min="8206" max="8206" width="10.140625" customWidth="1"/>
    <col min="8449" max="8449" width="2.7109375" customWidth="1"/>
    <col min="8450" max="8450" width="1.7109375" customWidth="1"/>
    <col min="8451" max="8452" width="22.7109375" customWidth="1"/>
    <col min="8453" max="8453" width="9.28515625" customWidth="1"/>
    <col min="8454" max="8454" width="9.7109375" customWidth="1"/>
    <col min="8455" max="8455" width="11.7109375" customWidth="1"/>
    <col min="8456" max="8456" width="14.7109375" customWidth="1"/>
    <col min="8457" max="8457" width="10.7109375" customWidth="1"/>
    <col min="8458" max="8459" width="11.85546875" customWidth="1"/>
    <col min="8460" max="8460" width="12.85546875" customWidth="1"/>
    <col min="8461" max="8461" width="11.42578125" customWidth="1"/>
    <col min="8462" max="8462" width="10.140625" customWidth="1"/>
    <col min="8705" max="8705" width="2.7109375" customWidth="1"/>
    <col min="8706" max="8706" width="1.7109375" customWidth="1"/>
    <col min="8707" max="8708" width="22.7109375" customWidth="1"/>
    <col min="8709" max="8709" width="9.28515625" customWidth="1"/>
    <col min="8710" max="8710" width="9.7109375" customWidth="1"/>
    <col min="8711" max="8711" width="11.7109375" customWidth="1"/>
    <col min="8712" max="8712" width="14.7109375" customWidth="1"/>
    <col min="8713" max="8713" width="10.7109375" customWidth="1"/>
    <col min="8714" max="8715" width="11.85546875" customWidth="1"/>
    <col min="8716" max="8716" width="12.85546875" customWidth="1"/>
    <col min="8717" max="8717" width="11.42578125" customWidth="1"/>
    <col min="8718" max="8718" width="10.140625" customWidth="1"/>
    <col min="8961" max="8961" width="2.7109375" customWidth="1"/>
    <col min="8962" max="8962" width="1.7109375" customWidth="1"/>
    <col min="8963" max="8964" width="22.7109375" customWidth="1"/>
    <col min="8965" max="8965" width="9.28515625" customWidth="1"/>
    <col min="8966" max="8966" width="9.7109375" customWidth="1"/>
    <col min="8967" max="8967" width="11.7109375" customWidth="1"/>
    <col min="8968" max="8968" width="14.7109375" customWidth="1"/>
    <col min="8969" max="8969" width="10.7109375" customWidth="1"/>
    <col min="8970" max="8971" width="11.85546875" customWidth="1"/>
    <col min="8972" max="8972" width="12.85546875" customWidth="1"/>
    <col min="8973" max="8973" width="11.42578125" customWidth="1"/>
    <col min="8974" max="8974" width="10.140625" customWidth="1"/>
    <col min="9217" max="9217" width="2.7109375" customWidth="1"/>
    <col min="9218" max="9218" width="1.7109375" customWidth="1"/>
    <col min="9219" max="9220" width="22.7109375" customWidth="1"/>
    <col min="9221" max="9221" width="9.28515625" customWidth="1"/>
    <col min="9222" max="9222" width="9.7109375" customWidth="1"/>
    <col min="9223" max="9223" width="11.7109375" customWidth="1"/>
    <col min="9224" max="9224" width="14.7109375" customWidth="1"/>
    <col min="9225" max="9225" width="10.7109375" customWidth="1"/>
    <col min="9226" max="9227" width="11.85546875" customWidth="1"/>
    <col min="9228" max="9228" width="12.85546875" customWidth="1"/>
    <col min="9229" max="9229" width="11.42578125" customWidth="1"/>
    <col min="9230" max="9230" width="10.140625" customWidth="1"/>
    <col min="9473" max="9473" width="2.7109375" customWidth="1"/>
    <col min="9474" max="9474" width="1.7109375" customWidth="1"/>
    <col min="9475" max="9476" width="22.7109375" customWidth="1"/>
    <col min="9477" max="9477" width="9.28515625" customWidth="1"/>
    <col min="9478" max="9478" width="9.7109375" customWidth="1"/>
    <col min="9479" max="9479" width="11.7109375" customWidth="1"/>
    <col min="9480" max="9480" width="14.7109375" customWidth="1"/>
    <col min="9481" max="9481" width="10.7109375" customWidth="1"/>
    <col min="9482" max="9483" width="11.85546875" customWidth="1"/>
    <col min="9484" max="9484" width="12.85546875" customWidth="1"/>
    <col min="9485" max="9485" width="11.42578125" customWidth="1"/>
    <col min="9486" max="9486" width="10.140625" customWidth="1"/>
    <col min="9729" max="9729" width="2.7109375" customWidth="1"/>
    <col min="9730" max="9730" width="1.7109375" customWidth="1"/>
    <col min="9731" max="9732" width="22.7109375" customWidth="1"/>
    <col min="9733" max="9733" width="9.28515625" customWidth="1"/>
    <col min="9734" max="9734" width="9.7109375" customWidth="1"/>
    <col min="9735" max="9735" width="11.7109375" customWidth="1"/>
    <col min="9736" max="9736" width="14.7109375" customWidth="1"/>
    <col min="9737" max="9737" width="10.7109375" customWidth="1"/>
    <col min="9738" max="9739" width="11.85546875" customWidth="1"/>
    <col min="9740" max="9740" width="12.85546875" customWidth="1"/>
    <col min="9741" max="9741" width="11.42578125" customWidth="1"/>
    <col min="9742" max="9742" width="10.140625" customWidth="1"/>
    <col min="9985" max="9985" width="2.7109375" customWidth="1"/>
    <col min="9986" max="9986" width="1.7109375" customWidth="1"/>
    <col min="9987" max="9988" width="22.7109375" customWidth="1"/>
    <col min="9989" max="9989" width="9.28515625" customWidth="1"/>
    <col min="9990" max="9990" width="9.7109375" customWidth="1"/>
    <col min="9991" max="9991" width="11.7109375" customWidth="1"/>
    <col min="9992" max="9992" width="14.7109375" customWidth="1"/>
    <col min="9993" max="9993" width="10.7109375" customWidth="1"/>
    <col min="9994" max="9995" width="11.85546875" customWidth="1"/>
    <col min="9996" max="9996" width="12.85546875" customWidth="1"/>
    <col min="9997" max="9997" width="11.42578125" customWidth="1"/>
    <col min="9998" max="9998" width="10.140625" customWidth="1"/>
    <col min="10241" max="10241" width="2.7109375" customWidth="1"/>
    <col min="10242" max="10242" width="1.7109375" customWidth="1"/>
    <col min="10243" max="10244" width="22.7109375" customWidth="1"/>
    <col min="10245" max="10245" width="9.28515625" customWidth="1"/>
    <col min="10246" max="10246" width="9.7109375" customWidth="1"/>
    <col min="10247" max="10247" width="11.7109375" customWidth="1"/>
    <col min="10248" max="10248" width="14.7109375" customWidth="1"/>
    <col min="10249" max="10249" width="10.7109375" customWidth="1"/>
    <col min="10250" max="10251" width="11.85546875" customWidth="1"/>
    <col min="10252" max="10252" width="12.85546875" customWidth="1"/>
    <col min="10253" max="10253" width="11.42578125" customWidth="1"/>
    <col min="10254" max="10254" width="10.140625" customWidth="1"/>
    <col min="10497" max="10497" width="2.7109375" customWidth="1"/>
    <col min="10498" max="10498" width="1.7109375" customWidth="1"/>
    <col min="10499" max="10500" width="22.7109375" customWidth="1"/>
    <col min="10501" max="10501" width="9.28515625" customWidth="1"/>
    <col min="10502" max="10502" width="9.7109375" customWidth="1"/>
    <col min="10503" max="10503" width="11.7109375" customWidth="1"/>
    <col min="10504" max="10504" width="14.7109375" customWidth="1"/>
    <col min="10505" max="10505" width="10.7109375" customWidth="1"/>
    <col min="10506" max="10507" width="11.85546875" customWidth="1"/>
    <col min="10508" max="10508" width="12.85546875" customWidth="1"/>
    <col min="10509" max="10509" width="11.42578125" customWidth="1"/>
    <col min="10510" max="10510" width="10.140625" customWidth="1"/>
    <col min="10753" max="10753" width="2.7109375" customWidth="1"/>
    <col min="10754" max="10754" width="1.7109375" customWidth="1"/>
    <col min="10755" max="10756" width="22.7109375" customWidth="1"/>
    <col min="10757" max="10757" width="9.28515625" customWidth="1"/>
    <col min="10758" max="10758" width="9.7109375" customWidth="1"/>
    <col min="10759" max="10759" width="11.7109375" customWidth="1"/>
    <col min="10760" max="10760" width="14.7109375" customWidth="1"/>
    <col min="10761" max="10761" width="10.7109375" customWidth="1"/>
    <col min="10762" max="10763" width="11.85546875" customWidth="1"/>
    <col min="10764" max="10764" width="12.85546875" customWidth="1"/>
    <col min="10765" max="10765" width="11.42578125" customWidth="1"/>
    <col min="10766" max="10766" width="10.140625" customWidth="1"/>
    <col min="11009" max="11009" width="2.7109375" customWidth="1"/>
    <col min="11010" max="11010" width="1.7109375" customWidth="1"/>
    <col min="11011" max="11012" width="22.7109375" customWidth="1"/>
    <col min="11013" max="11013" width="9.28515625" customWidth="1"/>
    <col min="11014" max="11014" width="9.7109375" customWidth="1"/>
    <col min="11015" max="11015" width="11.7109375" customWidth="1"/>
    <col min="11016" max="11016" width="14.7109375" customWidth="1"/>
    <col min="11017" max="11017" width="10.7109375" customWidth="1"/>
    <col min="11018" max="11019" width="11.85546875" customWidth="1"/>
    <col min="11020" max="11020" width="12.85546875" customWidth="1"/>
    <col min="11021" max="11021" width="11.42578125" customWidth="1"/>
    <col min="11022" max="11022" width="10.140625" customWidth="1"/>
    <col min="11265" max="11265" width="2.7109375" customWidth="1"/>
    <col min="11266" max="11266" width="1.7109375" customWidth="1"/>
    <col min="11267" max="11268" width="22.7109375" customWidth="1"/>
    <col min="11269" max="11269" width="9.28515625" customWidth="1"/>
    <col min="11270" max="11270" width="9.7109375" customWidth="1"/>
    <col min="11271" max="11271" width="11.7109375" customWidth="1"/>
    <col min="11272" max="11272" width="14.7109375" customWidth="1"/>
    <col min="11273" max="11273" width="10.7109375" customWidth="1"/>
    <col min="11274" max="11275" width="11.85546875" customWidth="1"/>
    <col min="11276" max="11276" width="12.85546875" customWidth="1"/>
    <col min="11277" max="11277" width="11.42578125" customWidth="1"/>
    <col min="11278" max="11278" width="10.140625" customWidth="1"/>
    <col min="11521" max="11521" width="2.7109375" customWidth="1"/>
    <col min="11522" max="11522" width="1.7109375" customWidth="1"/>
    <col min="11523" max="11524" width="22.7109375" customWidth="1"/>
    <col min="11525" max="11525" width="9.28515625" customWidth="1"/>
    <col min="11526" max="11526" width="9.7109375" customWidth="1"/>
    <col min="11527" max="11527" width="11.7109375" customWidth="1"/>
    <col min="11528" max="11528" width="14.7109375" customWidth="1"/>
    <col min="11529" max="11529" width="10.7109375" customWidth="1"/>
    <col min="11530" max="11531" width="11.85546875" customWidth="1"/>
    <col min="11532" max="11532" width="12.85546875" customWidth="1"/>
    <col min="11533" max="11533" width="11.42578125" customWidth="1"/>
    <col min="11534" max="11534" width="10.140625" customWidth="1"/>
    <col min="11777" max="11777" width="2.7109375" customWidth="1"/>
    <col min="11778" max="11778" width="1.7109375" customWidth="1"/>
    <col min="11779" max="11780" width="22.7109375" customWidth="1"/>
    <col min="11781" max="11781" width="9.28515625" customWidth="1"/>
    <col min="11782" max="11782" width="9.7109375" customWidth="1"/>
    <col min="11783" max="11783" width="11.7109375" customWidth="1"/>
    <col min="11784" max="11784" width="14.7109375" customWidth="1"/>
    <col min="11785" max="11785" width="10.7109375" customWidth="1"/>
    <col min="11786" max="11787" width="11.85546875" customWidth="1"/>
    <col min="11788" max="11788" width="12.85546875" customWidth="1"/>
    <col min="11789" max="11789" width="11.42578125" customWidth="1"/>
    <col min="11790" max="11790" width="10.140625" customWidth="1"/>
    <col min="12033" max="12033" width="2.7109375" customWidth="1"/>
    <col min="12034" max="12034" width="1.7109375" customWidth="1"/>
    <col min="12035" max="12036" width="22.7109375" customWidth="1"/>
    <col min="12037" max="12037" width="9.28515625" customWidth="1"/>
    <col min="12038" max="12038" width="9.7109375" customWidth="1"/>
    <col min="12039" max="12039" width="11.7109375" customWidth="1"/>
    <col min="12040" max="12040" width="14.7109375" customWidth="1"/>
    <col min="12041" max="12041" width="10.7109375" customWidth="1"/>
    <col min="12042" max="12043" width="11.85546875" customWidth="1"/>
    <col min="12044" max="12044" width="12.85546875" customWidth="1"/>
    <col min="12045" max="12045" width="11.42578125" customWidth="1"/>
    <col min="12046" max="12046" width="10.140625" customWidth="1"/>
    <col min="12289" max="12289" width="2.7109375" customWidth="1"/>
    <col min="12290" max="12290" width="1.7109375" customWidth="1"/>
    <col min="12291" max="12292" width="22.7109375" customWidth="1"/>
    <col min="12293" max="12293" width="9.28515625" customWidth="1"/>
    <col min="12294" max="12294" width="9.7109375" customWidth="1"/>
    <col min="12295" max="12295" width="11.7109375" customWidth="1"/>
    <col min="12296" max="12296" width="14.7109375" customWidth="1"/>
    <col min="12297" max="12297" width="10.7109375" customWidth="1"/>
    <col min="12298" max="12299" width="11.85546875" customWidth="1"/>
    <col min="12300" max="12300" width="12.85546875" customWidth="1"/>
    <col min="12301" max="12301" width="11.42578125" customWidth="1"/>
    <col min="12302" max="12302" width="10.140625" customWidth="1"/>
    <col min="12545" max="12545" width="2.7109375" customWidth="1"/>
    <col min="12546" max="12546" width="1.7109375" customWidth="1"/>
    <col min="12547" max="12548" width="22.7109375" customWidth="1"/>
    <col min="12549" max="12549" width="9.28515625" customWidth="1"/>
    <col min="12550" max="12550" width="9.7109375" customWidth="1"/>
    <col min="12551" max="12551" width="11.7109375" customWidth="1"/>
    <col min="12552" max="12552" width="14.7109375" customWidth="1"/>
    <col min="12553" max="12553" width="10.7109375" customWidth="1"/>
    <col min="12554" max="12555" width="11.85546875" customWidth="1"/>
    <col min="12556" max="12556" width="12.85546875" customWidth="1"/>
    <col min="12557" max="12557" width="11.42578125" customWidth="1"/>
    <col min="12558" max="12558" width="10.140625" customWidth="1"/>
    <col min="12801" max="12801" width="2.7109375" customWidth="1"/>
    <col min="12802" max="12802" width="1.7109375" customWidth="1"/>
    <col min="12803" max="12804" width="22.7109375" customWidth="1"/>
    <col min="12805" max="12805" width="9.28515625" customWidth="1"/>
    <col min="12806" max="12806" width="9.7109375" customWidth="1"/>
    <col min="12807" max="12807" width="11.7109375" customWidth="1"/>
    <col min="12808" max="12808" width="14.7109375" customWidth="1"/>
    <col min="12809" max="12809" width="10.7109375" customWidth="1"/>
    <col min="12810" max="12811" width="11.85546875" customWidth="1"/>
    <col min="12812" max="12812" width="12.85546875" customWidth="1"/>
    <col min="12813" max="12813" width="11.42578125" customWidth="1"/>
    <col min="12814" max="12814" width="10.140625" customWidth="1"/>
    <col min="13057" max="13057" width="2.7109375" customWidth="1"/>
    <col min="13058" max="13058" width="1.7109375" customWidth="1"/>
    <col min="13059" max="13060" width="22.7109375" customWidth="1"/>
    <col min="13061" max="13061" width="9.28515625" customWidth="1"/>
    <col min="13062" max="13062" width="9.7109375" customWidth="1"/>
    <col min="13063" max="13063" width="11.7109375" customWidth="1"/>
    <col min="13064" max="13064" width="14.7109375" customWidth="1"/>
    <col min="13065" max="13065" width="10.7109375" customWidth="1"/>
    <col min="13066" max="13067" width="11.85546875" customWidth="1"/>
    <col min="13068" max="13068" width="12.85546875" customWidth="1"/>
    <col min="13069" max="13069" width="11.42578125" customWidth="1"/>
    <col min="13070" max="13070" width="10.140625" customWidth="1"/>
    <col min="13313" max="13313" width="2.7109375" customWidth="1"/>
    <col min="13314" max="13314" width="1.7109375" customWidth="1"/>
    <col min="13315" max="13316" width="22.7109375" customWidth="1"/>
    <col min="13317" max="13317" width="9.28515625" customWidth="1"/>
    <col min="13318" max="13318" width="9.7109375" customWidth="1"/>
    <col min="13319" max="13319" width="11.7109375" customWidth="1"/>
    <col min="13320" max="13320" width="14.7109375" customWidth="1"/>
    <col min="13321" max="13321" width="10.7109375" customWidth="1"/>
    <col min="13322" max="13323" width="11.85546875" customWidth="1"/>
    <col min="13324" max="13324" width="12.85546875" customWidth="1"/>
    <col min="13325" max="13325" width="11.42578125" customWidth="1"/>
    <col min="13326" max="13326" width="10.140625" customWidth="1"/>
    <col min="13569" max="13569" width="2.7109375" customWidth="1"/>
    <col min="13570" max="13570" width="1.7109375" customWidth="1"/>
    <col min="13571" max="13572" width="22.7109375" customWidth="1"/>
    <col min="13573" max="13573" width="9.28515625" customWidth="1"/>
    <col min="13574" max="13574" width="9.7109375" customWidth="1"/>
    <col min="13575" max="13575" width="11.7109375" customWidth="1"/>
    <col min="13576" max="13576" width="14.7109375" customWidth="1"/>
    <col min="13577" max="13577" width="10.7109375" customWidth="1"/>
    <col min="13578" max="13579" width="11.85546875" customWidth="1"/>
    <col min="13580" max="13580" width="12.85546875" customWidth="1"/>
    <col min="13581" max="13581" width="11.42578125" customWidth="1"/>
    <col min="13582" max="13582" width="10.140625" customWidth="1"/>
    <col min="13825" max="13825" width="2.7109375" customWidth="1"/>
    <col min="13826" max="13826" width="1.7109375" customWidth="1"/>
    <col min="13827" max="13828" width="22.7109375" customWidth="1"/>
    <col min="13829" max="13829" width="9.28515625" customWidth="1"/>
    <col min="13830" max="13830" width="9.7109375" customWidth="1"/>
    <col min="13831" max="13831" width="11.7109375" customWidth="1"/>
    <col min="13832" max="13832" width="14.7109375" customWidth="1"/>
    <col min="13833" max="13833" width="10.7109375" customWidth="1"/>
    <col min="13834" max="13835" width="11.85546875" customWidth="1"/>
    <col min="13836" max="13836" width="12.85546875" customWidth="1"/>
    <col min="13837" max="13837" width="11.42578125" customWidth="1"/>
    <col min="13838" max="13838" width="10.140625" customWidth="1"/>
    <col min="14081" max="14081" width="2.7109375" customWidth="1"/>
    <col min="14082" max="14082" width="1.7109375" customWidth="1"/>
    <col min="14083" max="14084" width="22.7109375" customWidth="1"/>
    <col min="14085" max="14085" width="9.28515625" customWidth="1"/>
    <col min="14086" max="14086" width="9.7109375" customWidth="1"/>
    <col min="14087" max="14087" width="11.7109375" customWidth="1"/>
    <col min="14088" max="14088" width="14.7109375" customWidth="1"/>
    <col min="14089" max="14089" width="10.7109375" customWidth="1"/>
    <col min="14090" max="14091" width="11.85546875" customWidth="1"/>
    <col min="14092" max="14092" width="12.85546875" customWidth="1"/>
    <col min="14093" max="14093" width="11.42578125" customWidth="1"/>
    <col min="14094" max="14094" width="10.140625" customWidth="1"/>
    <col min="14337" max="14337" width="2.7109375" customWidth="1"/>
    <col min="14338" max="14338" width="1.7109375" customWidth="1"/>
    <col min="14339" max="14340" width="22.7109375" customWidth="1"/>
    <col min="14341" max="14341" width="9.28515625" customWidth="1"/>
    <col min="14342" max="14342" width="9.7109375" customWidth="1"/>
    <col min="14343" max="14343" width="11.7109375" customWidth="1"/>
    <col min="14344" max="14344" width="14.7109375" customWidth="1"/>
    <col min="14345" max="14345" width="10.7109375" customWidth="1"/>
    <col min="14346" max="14347" width="11.85546875" customWidth="1"/>
    <col min="14348" max="14348" width="12.85546875" customWidth="1"/>
    <col min="14349" max="14349" width="11.42578125" customWidth="1"/>
    <col min="14350" max="14350" width="10.140625" customWidth="1"/>
    <col min="14593" max="14593" width="2.7109375" customWidth="1"/>
    <col min="14594" max="14594" width="1.7109375" customWidth="1"/>
    <col min="14595" max="14596" width="22.7109375" customWidth="1"/>
    <col min="14597" max="14597" width="9.28515625" customWidth="1"/>
    <col min="14598" max="14598" width="9.7109375" customWidth="1"/>
    <col min="14599" max="14599" width="11.7109375" customWidth="1"/>
    <col min="14600" max="14600" width="14.7109375" customWidth="1"/>
    <col min="14601" max="14601" width="10.7109375" customWidth="1"/>
    <col min="14602" max="14603" width="11.85546875" customWidth="1"/>
    <col min="14604" max="14604" width="12.85546875" customWidth="1"/>
    <col min="14605" max="14605" width="11.42578125" customWidth="1"/>
    <col min="14606" max="14606" width="10.140625" customWidth="1"/>
    <col min="14849" max="14849" width="2.7109375" customWidth="1"/>
    <col min="14850" max="14850" width="1.7109375" customWidth="1"/>
    <col min="14851" max="14852" width="22.7109375" customWidth="1"/>
    <col min="14853" max="14853" width="9.28515625" customWidth="1"/>
    <col min="14854" max="14854" width="9.7109375" customWidth="1"/>
    <col min="14855" max="14855" width="11.7109375" customWidth="1"/>
    <col min="14856" max="14856" width="14.7109375" customWidth="1"/>
    <col min="14857" max="14857" width="10.7109375" customWidth="1"/>
    <col min="14858" max="14859" width="11.85546875" customWidth="1"/>
    <col min="14860" max="14860" width="12.85546875" customWidth="1"/>
    <col min="14861" max="14861" width="11.42578125" customWidth="1"/>
    <col min="14862" max="14862" width="10.140625" customWidth="1"/>
    <col min="15105" max="15105" width="2.7109375" customWidth="1"/>
    <col min="15106" max="15106" width="1.7109375" customWidth="1"/>
    <col min="15107" max="15108" width="22.7109375" customWidth="1"/>
    <col min="15109" max="15109" width="9.28515625" customWidth="1"/>
    <col min="15110" max="15110" width="9.7109375" customWidth="1"/>
    <col min="15111" max="15111" width="11.7109375" customWidth="1"/>
    <col min="15112" max="15112" width="14.7109375" customWidth="1"/>
    <col min="15113" max="15113" width="10.7109375" customWidth="1"/>
    <col min="15114" max="15115" width="11.85546875" customWidth="1"/>
    <col min="15116" max="15116" width="12.85546875" customWidth="1"/>
    <col min="15117" max="15117" width="11.42578125" customWidth="1"/>
    <col min="15118" max="15118" width="10.140625" customWidth="1"/>
    <col min="15361" max="15361" width="2.7109375" customWidth="1"/>
    <col min="15362" max="15362" width="1.7109375" customWidth="1"/>
    <col min="15363" max="15364" width="22.7109375" customWidth="1"/>
    <col min="15365" max="15365" width="9.28515625" customWidth="1"/>
    <col min="15366" max="15366" width="9.7109375" customWidth="1"/>
    <col min="15367" max="15367" width="11.7109375" customWidth="1"/>
    <col min="15368" max="15368" width="14.7109375" customWidth="1"/>
    <col min="15369" max="15369" width="10.7109375" customWidth="1"/>
    <col min="15370" max="15371" width="11.85546875" customWidth="1"/>
    <col min="15372" max="15372" width="12.85546875" customWidth="1"/>
    <col min="15373" max="15373" width="11.42578125" customWidth="1"/>
    <col min="15374" max="15374" width="10.140625" customWidth="1"/>
    <col min="15617" max="15617" width="2.7109375" customWidth="1"/>
    <col min="15618" max="15618" width="1.7109375" customWidth="1"/>
    <col min="15619" max="15620" width="22.7109375" customWidth="1"/>
    <col min="15621" max="15621" width="9.28515625" customWidth="1"/>
    <col min="15622" max="15622" width="9.7109375" customWidth="1"/>
    <col min="15623" max="15623" width="11.7109375" customWidth="1"/>
    <col min="15624" max="15624" width="14.7109375" customWidth="1"/>
    <col min="15625" max="15625" width="10.7109375" customWidth="1"/>
    <col min="15626" max="15627" width="11.85546875" customWidth="1"/>
    <col min="15628" max="15628" width="12.85546875" customWidth="1"/>
    <col min="15629" max="15629" width="11.42578125" customWidth="1"/>
    <col min="15630" max="15630" width="10.140625" customWidth="1"/>
    <col min="15873" max="15873" width="2.7109375" customWidth="1"/>
    <col min="15874" max="15874" width="1.7109375" customWidth="1"/>
    <col min="15875" max="15876" width="22.7109375" customWidth="1"/>
    <col min="15877" max="15877" width="9.28515625" customWidth="1"/>
    <col min="15878" max="15878" width="9.7109375" customWidth="1"/>
    <col min="15879" max="15879" width="11.7109375" customWidth="1"/>
    <col min="15880" max="15880" width="14.7109375" customWidth="1"/>
    <col min="15881" max="15881" width="10.7109375" customWidth="1"/>
    <col min="15882" max="15883" width="11.85546875" customWidth="1"/>
    <col min="15884" max="15884" width="12.85546875" customWidth="1"/>
    <col min="15885" max="15885" width="11.42578125" customWidth="1"/>
    <col min="15886" max="15886" width="10.140625" customWidth="1"/>
    <col min="16129" max="16129" width="2.7109375" customWidth="1"/>
    <col min="16130" max="16130" width="1.7109375" customWidth="1"/>
    <col min="16131" max="16132" width="22.7109375" customWidth="1"/>
    <col min="16133" max="16133" width="9.28515625" customWidth="1"/>
    <col min="16134" max="16134" width="9.7109375" customWidth="1"/>
    <col min="16135" max="16135" width="11.7109375" customWidth="1"/>
    <col min="16136" max="16136" width="14.7109375" customWidth="1"/>
    <col min="16137" max="16137" width="10.7109375" customWidth="1"/>
    <col min="16138" max="16139" width="11.85546875" customWidth="1"/>
    <col min="16140" max="16140" width="12.85546875" customWidth="1"/>
    <col min="16141" max="16141" width="11.42578125" customWidth="1"/>
    <col min="16142" max="16142" width="10.140625" customWidth="1"/>
  </cols>
  <sheetData>
    <row r="1" spans="1:18" ht="27.75">
      <c r="A1" s="23"/>
      <c r="B1" s="23"/>
      <c r="D1" s="322" t="s">
        <v>0</v>
      </c>
      <c r="E1" s="322"/>
      <c r="F1" s="322"/>
      <c r="G1" s="322"/>
      <c r="H1" s="322"/>
      <c r="I1" s="322"/>
      <c r="J1" s="305"/>
    </row>
    <row r="2" spans="1:18" s="34" customFormat="1" ht="15.6" customHeight="1">
      <c r="A2" s="33"/>
      <c r="B2" s="33"/>
      <c r="E2" s="35"/>
      <c r="F2" s="35"/>
      <c r="G2" s="35"/>
      <c r="H2" s="35"/>
      <c r="I2" s="35"/>
      <c r="J2" s="35"/>
      <c r="K2" s="35"/>
      <c r="L2" s="35"/>
    </row>
    <row r="3" spans="1:18" s="34" customFormat="1" ht="15.6" customHeight="1">
      <c r="A3" s="33"/>
      <c r="B3" s="33"/>
      <c r="E3" s="36"/>
      <c r="F3" s="36"/>
      <c r="G3" s="35"/>
      <c r="H3" s="35"/>
      <c r="I3" s="35"/>
      <c r="J3" s="320"/>
      <c r="K3" s="320"/>
      <c r="L3" s="321"/>
      <c r="M3" s="321"/>
      <c r="N3" s="321"/>
      <c r="O3" s="321"/>
      <c r="P3" s="321"/>
      <c r="Q3" s="321"/>
      <c r="R3" s="321"/>
    </row>
    <row r="4" spans="1:18" s="34" customFormat="1" ht="15.6" customHeight="1">
      <c r="A4" s="33"/>
      <c r="B4" s="33"/>
      <c r="D4" s="321" t="s">
        <v>13</v>
      </c>
      <c r="E4" s="321"/>
      <c r="F4" s="321"/>
      <c r="G4" s="321"/>
      <c r="H4" s="321"/>
      <c r="I4" s="321"/>
      <c r="J4" s="321"/>
      <c r="K4" s="39"/>
      <c r="L4" s="321"/>
      <c r="M4" s="321"/>
      <c r="N4" s="321"/>
      <c r="O4" s="321"/>
      <c r="P4" s="321"/>
      <c r="Q4" s="321"/>
      <c r="R4" s="321"/>
    </row>
    <row r="5" spans="1:18" s="34" customFormat="1" ht="15.6" customHeight="1">
      <c r="A5" s="33"/>
      <c r="B5" s="33"/>
      <c r="D5" s="321" t="s">
        <v>14</v>
      </c>
      <c r="E5" s="321"/>
      <c r="F5" s="321"/>
      <c r="G5" s="321"/>
      <c r="H5" s="321"/>
      <c r="I5" s="321"/>
      <c r="J5" s="321"/>
      <c r="K5" s="33"/>
      <c r="L5" s="33"/>
    </row>
    <row r="6" spans="1:18" ht="15.6" customHeight="1">
      <c r="A6" s="23"/>
      <c r="B6" s="23"/>
      <c r="D6" s="61"/>
      <c r="F6" s="39"/>
    </row>
    <row r="7" spans="1:18" s="34" customFormat="1" ht="15.75">
      <c r="A7" s="33"/>
      <c r="B7" s="33"/>
      <c r="D7" s="306"/>
      <c r="F7" s="35"/>
    </row>
    <row r="8" spans="1:18" ht="15">
      <c r="A8" s="24"/>
      <c r="B8" s="24"/>
      <c r="C8" s="13"/>
      <c r="D8" s="14"/>
      <c r="E8" s="15"/>
      <c r="F8" s="16"/>
      <c r="G8" s="16"/>
      <c r="H8" s="16"/>
      <c r="I8" s="16"/>
      <c r="J8" s="16"/>
      <c r="K8" s="17"/>
      <c r="L8" s="17"/>
    </row>
    <row r="9" spans="1:18">
      <c r="A9" s="25"/>
      <c r="B9" s="25"/>
      <c r="C9" s="113" t="s">
        <v>15</v>
      </c>
      <c r="D9" s="117">
        <f ca="1">NOW()</f>
        <v>42660.894055902776</v>
      </c>
      <c r="E9" s="40"/>
      <c r="F9" s="40"/>
      <c r="G9" s="40"/>
      <c r="H9" s="40"/>
      <c r="I9" s="40"/>
      <c r="J9" s="6"/>
      <c r="K9" s="6"/>
      <c r="L9" s="6"/>
    </row>
    <row r="10" spans="1:18">
      <c r="A10" s="25"/>
      <c r="B10" s="25"/>
      <c r="C10" s="59"/>
      <c r="D10" s="111"/>
      <c r="E10" s="108"/>
      <c r="F10" s="108"/>
      <c r="G10" s="108"/>
      <c r="H10" s="108"/>
      <c r="I10" s="108"/>
      <c r="J10" s="6"/>
      <c r="K10" s="6"/>
      <c r="L10" s="6"/>
    </row>
    <row r="11" spans="1:18" ht="15.75">
      <c r="A11" s="23"/>
      <c r="B11" s="23"/>
      <c r="C11" s="323" t="s">
        <v>16</v>
      </c>
      <c r="D11" s="328"/>
      <c r="E11" s="329" t="s">
        <v>1</v>
      </c>
      <c r="F11" s="329"/>
      <c r="H11" s="323" t="s">
        <v>11</v>
      </c>
      <c r="I11" s="323"/>
      <c r="J11" s="307">
        <f>+DATA!N20</f>
        <v>5422</v>
      </c>
      <c r="K11" s="12"/>
      <c r="L11" s="41"/>
    </row>
    <row r="12" spans="1:18" ht="15.75">
      <c r="A12" s="26"/>
      <c r="B12" s="26"/>
      <c r="C12" s="323" t="s">
        <v>7</v>
      </c>
      <c r="D12" s="330"/>
      <c r="E12" s="331">
        <f>+DATA!J18</f>
        <v>1285.9000000000001</v>
      </c>
      <c r="F12" s="331"/>
      <c r="H12" s="323" t="s">
        <v>10</v>
      </c>
      <c r="I12" s="323"/>
      <c r="J12" s="58">
        <f>+DATA!N19</f>
        <v>6760.61</v>
      </c>
      <c r="K12" s="12"/>
      <c r="L12" s="42"/>
    </row>
    <row r="13" spans="1:18" ht="15.75">
      <c r="A13" s="26"/>
      <c r="B13" s="26"/>
      <c r="C13" s="323" t="s">
        <v>9</v>
      </c>
      <c r="D13" s="330"/>
      <c r="E13" s="331">
        <f>+E12-219.1+2991.2</f>
        <v>4058</v>
      </c>
      <c r="F13" s="331"/>
      <c r="H13" s="323" t="s">
        <v>8</v>
      </c>
      <c r="I13" s="323"/>
      <c r="J13" s="58">
        <f>+DATA!N18</f>
        <v>5704</v>
      </c>
      <c r="K13" s="12"/>
      <c r="L13" s="42"/>
    </row>
    <row r="14" spans="1:18" ht="15.75">
      <c r="A14" s="23"/>
      <c r="B14" s="23"/>
      <c r="H14" s="332" t="s">
        <v>12</v>
      </c>
      <c r="I14" s="332"/>
      <c r="J14" s="243">
        <f>+DATA!N21</f>
        <v>140.5</v>
      </c>
    </row>
    <row r="15" spans="1:18" s="1" customFormat="1" ht="13.5" customHeight="1"/>
    <row r="16" spans="1:18" s="1" customFormat="1" ht="13.5" customHeight="1"/>
    <row r="17" spans="1:12" s="1" customFormat="1" ht="13.5" customHeight="1">
      <c r="A17" s="65"/>
      <c r="B17" s="310"/>
      <c r="C17" s="63"/>
      <c r="D17" s="63"/>
      <c r="E17" s="63"/>
      <c r="F17" s="63"/>
      <c r="G17" s="64"/>
      <c r="H17" s="65"/>
      <c r="I17" s="65"/>
      <c r="J17" s="65"/>
      <c r="K17" s="65"/>
      <c r="L17" s="65"/>
    </row>
    <row r="18" spans="1:12" s="6" customFormat="1" ht="13.5" customHeight="1">
      <c r="A18" s="317" t="s">
        <v>17</v>
      </c>
      <c r="B18" s="318"/>
      <c r="C18" s="318"/>
      <c r="D18" s="318"/>
      <c r="E18" s="318"/>
      <c r="F18" s="318"/>
      <c r="G18" s="318"/>
      <c r="H18" s="318"/>
      <c r="I18" s="318"/>
      <c r="J18" s="318"/>
      <c r="K18" s="318"/>
      <c r="L18" s="319"/>
    </row>
    <row r="19" spans="1:12">
      <c r="A19" s="4"/>
      <c r="B19" s="324" t="s">
        <v>18</v>
      </c>
      <c r="C19" s="325"/>
      <c r="D19" s="4" t="s">
        <v>19</v>
      </c>
      <c r="E19" s="4" t="s">
        <v>20</v>
      </c>
      <c r="F19" s="4" t="s">
        <v>21</v>
      </c>
      <c r="G19" s="333" t="s">
        <v>22</v>
      </c>
      <c r="H19" s="4" t="s">
        <v>23</v>
      </c>
      <c r="I19" s="4" t="s">
        <v>24</v>
      </c>
    </row>
    <row r="20" spans="1:12">
      <c r="A20" s="5"/>
      <c r="B20" s="326"/>
      <c r="C20" s="327"/>
      <c r="D20" s="5"/>
      <c r="E20" s="5" t="s">
        <v>25</v>
      </c>
      <c r="F20" s="5" t="s">
        <v>26</v>
      </c>
      <c r="G20" s="334"/>
      <c r="H20" s="5" t="s">
        <v>27</v>
      </c>
      <c r="I20" s="5" t="s">
        <v>28</v>
      </c>
    </row>
    <row r="21" spans="1:12">
      <c r="A21" s="102">
        <v>1</v>
      </c>
      <c r="B21" s="66"/>
      <c r="C21" s="67" t="s">
        <v>29</v>
      </c>
      <c r="D21" s="68">
        <v>100</v>
      </c>
      <c r="E21" s="69">
        <v>1224.4000000000001</v>
      </c>
      <c r="F21" s="118">
        <v>42437</v>
      </c>
      <c r="G21" s="69">
        <f t="shared" ref="G21:G43" si="0">$E$12-E21</f>
        <v>61.5</v>
      </c>
      <c r="H21" s="69">
        <f t="shared" ref="H21:H43" si="1">I21+$E$12</f>
        <v>1324.4</v>
      </c>
      <c r="I21" s="69">
        <f t="shared" ref="I21:I43" si="2">D21-($E$12-E21)</f>
        <v>38.5</v>
      </c>
      <c r="J21" s="240" t="str">
        <f t="shared" ref="J21:J42" si="3">IF(I21&lt;10,"DUE LESS THAN 10 HRS",IF(I21&lt;25,"DUE LESS THAN 25 HRS"," "))</f>
        <v xml:space="preserve"> </v>
      </c>
    </row>
    <row r="22" spans="1:12">
      <c r="A22" s="102">
        <v>2</v>
      </c>
      <c r="B22" s="66"/>
      <c r="C22" s="67" t="s">
        <v>30</v>
      </c>
      <c r="D22" s="10">
        <v>150</v>
      </c>
      <c r="E22" s="69">
        <v>1224.4000000000001</v>
      </c>
      <c r="F22" s="118">
        <v>42437</v>
      </c>
      <c r="G22" s="69">
        <f t="shared" si="0"/>
        <v>61.5</v>
      </c>
      <c r="H22" s="69">
        <f t="shared" si="1"/>
        <v>1374.4</v>
      </c>
      <c r="I22" s="69">
        <f t="shared" si="2"/>
        <v>88.5</v>
      </c>
      <c r="J22" s="240" t="str">
        <f t="shared" si="3"/>
        <v xml:space="preserve"> </v>
      </c>
    </row>
    <row r="23" spans="1:12">
      <c r="A23" s="102">
        <v>3</v>
      </c>
      <c r="B23" s="70"/>
      <c r="C23" s="52" t="s">
        <v>31</v>
      </c>
      <c r="D23" s="10">
        <v>300</v>
      </c>
      <c r="E23" s="69">
        <v>1124.7</v>
      </c>
      <c r="F23" s="118">
        <v>42437</v>
      </c>
      <c r="G23" s="69">
        <f t="shared" si="0"/>
        <v>161.20000000000005</v>
      </c>
      <c r="H23" s="8">
        <f t="shared" si="1"/>
        <v>1424.7</v>
      </c>
      <c r="I23" s="69">
        <f t="shared" si="2"/>
        <v>138.79999999999995</v>
      </c>
      <c r="J23" s="240" t="str">
        <f t="shared" si="3"/>
        <v xml:space="preserve"> </v>
      </c>
    </row>
    <row r="24" spans="1:12">
      <c r="A24" s="102">
        <v>4</v>
      </c>
      <c r="B24" s="70"/>
      <c r="C24" s="52" t="s">
        <v>32</v>
      </c>
      <c r="D24" s="10">
        <v>500</v>
      </c>
      <c r="E24" s="69">
        <v>1124.7</v>
      </c>
      <c r="F24" s="118">
        <v>42437</v>
      </c>
      <c r="G24" s="69">
        <f t="shared" si="0"/>
        <v>161.20000000000005</v>
      </c>
      <c r="H24" s="8">
        <f t="shared" si="1"/>
        <v>1624.7</v>
      </c>
      <c r="I24" s="69">
        <f t="shared" si="2"/>
        <v>338.79999999999995</v>
      </c>
      <c r="J24" s="240" t="str">
        <f t="shared" si="3"/>
        <v xml:space="preserve"> </v>
      </c>
    </row>
    <row r="25" spans="1:12">
      <c r="A25" s="102">
        <v>5</v>
      </c>
      <c r="B25" s="70"/>
      <c r="C25" s="52" t="s">
        <v>33</v>
      </c>
      <c r="D25" s="10">
        <v>600</v>
      </c>
      <c r="E25" s="69">
        <v>1124.7</v>
      </c>
      <c r="F25" s="118">
        <v>42437</v>
      </c>
      <c r="G25" s="69">
        <f t="shared" si="0"/>
        <v>161.20000000000005</v>
      </c>
      <c r="H25" s="8">
        <f t="shared" si="1"/>
        <v>1724.7</v>
      </c>
      <c r="I25" s="69">
        <f t="shared" si="2"/>
        <v>438.79999999999995</v>
      </c>
      <c r="J25" s="240" t="str">
        <f t="shared" si="3"/>
        <v xml:space="preserve"> </v>
      </c>
    </row>
    <row r="26" spans="1:12">
      <c r="A26" s="102">
        <v>6</v>
      </c>
      <c r="B26" s="70"/>
      <c r="C26" s="52" t="s">
        <v>34</v>
      </c>
      <c r="D26" s="10">
        <v>1000</v>
      </c>
      <c r="E26" s="69">
        <v>1124.7</v>
      </c>
      <c r="F26" s="118">
        <v>42437</v>
      </c>
      <c r="G26" s="69">
        <f t="shared" si="0"/>
        <v>161.20000000000005</v>
      </c>
      <c r="H26" s="8">
        <f t="shared" si="1"/>
        <v>2124.6999999999998</v>
      </c>
      <c r="I26" s="69">
        <f t="shared" si="2"/>
        <v>838.8</v>
      </c>
      <c r="J26" s="240" t="str">
        <f t="shared" si="3"/>
        <v xml:space="preserve"> </v>
      </c>
    </row>
    <row r="27" spans="1:12">
      <c r="A27" s="102">
        <v>7</v>
      </c>
      <c r="B27" s="70"/>
      <c r="C27" s="52" t="s">
        <v>35</v>
      </c>
      <c r="D27" s="10">
        <v>1200</v>
      </c>
      <c r="E27" s="69">
        <v>1124.7</v>
      </c>
      <c r="F27" s="118">
        <v>42437</v>
      </c>
      <c r="G27" s="69">
        <f t="shared" si="0"/>
        <v>161.20000000000005</v>
      </c>
      <c r="H27" s="8">
        <f t="shared" si="1"/>
        <v>2324.6999999999998</v>
      </c>
      <c r="I27" s="69">
        <f t="shared" si="2"/>
        <v>1038.8</v>
      </c>
      <c r="J27" s="240" t="str">
        <f t="shared" si="3"/>
        <v xml:space="preserve"> </v>
      </c>
    </row>
    <row r="28" spans="1:12">
      <c r="A28" s="102">
        <v>8</v>
      </c>
      <c r="B28" s="70"/>
      <c r="C28" s="52" t="s">
        <v>36</v>
      </c>
      <c r="D28" s="10">
        <v>1800</v>
      </c>
      <c r="E28" s="69">
        <v>219.1</v>
      </c>
      <c r="F28" s="118">
        <v>40962</v>
      </c>
      <c r="G28" s="69">
        <f t="shared" si="0"/>
        <v>1066.8000000000002</v>
      </c>
      <c r="H28" s="8">
        <f t="shared" si="1"/>
        <v>2019.1</v>
      </c>
      <c r="I28" s="69">
        <f t="shared" si="2"/>
        <v>733.19999999999982</v>
      </c>
      <c r="J28" s="240" t="str">
        <f t="shared" si="3"/>
        <v xml:space="preserve"> </v>
      </c>
    </row>
    <row r="29" spans="1:12">
      <c r="A29" s="102">
        <v>9</v>
      </c>
      <c r="B29" s="70"/>
      <c r="C29" s="52" t="s">
        <v>37</v>
      </c>
      <c r="D29" s="10">
        <v>2400</v>
      </c>
      <c r="E29" s="69">
        <v>219.1</v>
      </c>
      <c r="F29" s="118">
        <v>40962</v>
      </c>
      <c r="G29" s="69">
        <f t="shared" si="0"/>
        <v>1066.8000000000002</v>
      </c>
      <c r="H29" s="8">
        <f t="shared" si="1"/>
        <v>2619.1</v>
      </c>
      <c r="I29" s="69">
        <f t="shared" si="2"/>
        <v>1333.1999999999998</v>
      </c>
      <c r="J29" s="240" t="str">
        <f t="shared" si="3"/>
        <v xml:space="preserve"> </v>
      </c>
    </row>
    <row r="30" spans="1:12">
      <c r="A30" s="102">
        <v>10</v>
      </c>
      <c r="B30" s="70"/>
      <c r="C30" s="52" t="s">
        <v>38</v>
      </c>
      <c r="D30" s="10">
        <v>2500</v>
      </c>
      <c r="E30" s="69">
        <v>219.1</v>
      </c>
      <c r="F30" s="118">
        <v>40962</v>
      </c>
      <c r="G30" s="69">
        <f t="shared" si="0"/>
        <v>1066.8000000000002</v>
      </c>
      <c r="H30" s="8">
        <f t="shared" si="1"/>
        <v>2719.1</v>
      </c>
      <c r="I30" s="69">
        <f t="shared" si="2"/>
        <v>1433.1999999999998</v>
      </c>
      <c r="J30" s="240" t="str">
        <f t="shared" si="3"/>
        <v xml:space="preserve"> </v>
      </c>
    </row>
    <row r="31" spans="1:12">
      <c r="A31" s="102">
        <v>11</v>
      </c>
      <c r="B31" s="70"/>
      <c r="C31" s="52" t="s">
        <v>39</v>
      </c>
      <c r="D31" s="10">
        <v>5400</v>
      </c>
      <c r="E31" s="69">
        <v>219.1</v>
      </c>
      <c r="F31" s="118">
        <v>40963</v>
      </c>
      <c r="G31" s="69">
        <f t="shared" si="0"/>
        <v>1066.8000000000002</v>
      </c>
      <c r="H31" s="8">
        <f t="shared" si="1"/>
        <v>5619.1</v>
      </c>
      <c r="I31" s="69">
        <f t="shared" si="2"/>
        <v>4333.2</v>
      </c>
      <c r="J31" s="240" t="str">
        <f t="shared" si="3"/>
        <v xml:space="preserve"> </v>
      </c>
    </row>
    <row r="32" spans="1:12">
      <c r="A32" s="102">
        <v>12</v>
      </c>
      <c r="B32" s="66"/>
      <c r="C32" s="67" t="s">
        <v>40</v>
      </c>
      <c r="D32" s="68">
        <v>100</v>
      </c>
      <c r="E32" s="69">
        <v>1224.7</v>
      </c>
      <c r="F32" s="118">
        <v>42437</v>
      </c>
      <c r="G32" s="69">
        <f t="shared" si="0"/>
        <v>61.200000000000045</v>
      </c>
      <c r="H32" s="69">
        <f t="shared" si="1"/>
        <v>1324.7</v>
      </c>
      <c r="I32" s="69">
        <f t="shared" si="2"/>
        <v>38.799999999999955</v>
      </c>
      <c r="J32" s="240" t="str">
        <f t="shared" si="3"/>
        <v xml:space="preserve"> </v>
      </c>
    </row>
    <row r="33" spans="1:12">
      <c r="A33" s="102">
        <v>13</v>
      </c>
      <c r="B33" s="66"/>
      <c r="C33" s="67" t="s">
        <v>41</v>
      </c>
      <c r="D33" s="10">
        <v>150</v>
      </c>
      <c r="E33" s="69">
        <v>1224.7</v>
      </c>
      <c r="F33" s="118">
        <v>42437</v>
      </c>
      <c r="G33" s="69">
        <f t="shared" si="0"/>
        <v>61.200000000000045</v>
      </c>
      <c r="H33" s="69">
        <f t="shared" si="1"/>
        <v>1374.7</v>
      </c>
      <c r="I33" s="69">
        <f t="shared" si="2"/>
        <v>88.799999999999955</v>
      </c>
      <c r="J33" s="240" t="str">
        <f t="shared" si="3"/>
        <v xml:space="preserve"> </v>
      </c>
    </row>
    <row r="34" spans="1:12">
      <c r="A34" s="102">
        <v>14</v>
      </c>
      <c r="B34" s="70"/>
      <c r="C34" s="52" t="s">
        <v>42</v>
      </c>
      <c r="D34" s="10">
        <v>200</v>
      </c>
      <c r="E34" s="69">
        <v>1224.7</v>
      </c>
      <c r="F34" s="118">
        <v>42437</v>
      </c>
      <c r="G34" s="69">
        <f t="shared" si="0"/>
        <v>61.200000000000045</v>
      </c>
      <c r="H34" s="8">
        <f t="shared" si="1"/>
        <v>1424.7</v>
      </c>
      <c r="I34" s="69">
        <f t="shared" si="2"/>
        <v>138.79999999999995</v>
      </c>
      <c r="J34" s="240" t="str">
        <f t="shared" si="3"/>
        <v xml:space="preserve"> </v>
      </c>
    </row>
    <row r="35" spans="1:12">
      <c r="A35" s="102">
        <v>15</v>
      </c>
      <c r="B35" s="70"/>
      <c r="C35" s="52" t="s">
        <v>43</v>
      </c>
      <c r="D35" s="10">
        <v>300</v>
      </c>
      <c r="E35" s="69">
        <v>1124.7</v>
      </c>
      <c r="F35" s="118">
        <v>42437</v>
      </c>
      <c r="G35" s="69">
        <f t="shared" si="0"/>
        <v>161.20000000000005</v>
      </c>
      <c r="H35" s="8">
        <f t="shared" si="1"/>
        <v>1424.7</v>
      </c>
      <c r="I35" s="69">
        <f t="shared" si="2"/>
        <v>138.79999999999995</v>
      </c>
      <c r="J35" s="240" t="str">
        <f t="shared" si="3"/>
        <v xml:space="preserve"> </v>
      </c>
    </row>
    <row r="36" spans="1:12">
      <c r="A36" s="102">
        <v>16</v>
      </c>
      <c r="B36" s="70"/>
      <c r="C36" s="52" t="s">
        <v>44</v>
      </c>
      <c r="D36" s="10">
        <v>500</v>
      </c>
      <c r="E36" s="69">
        <v>947.3</v>
      </c>
      <c r="F36" s="118">
        <v>42111</v>
      </c>
      <c r="G36" s="69">
        <f t="shared" si="0"/>
        <v>338.60000000000014</v>
      </c>
      <c r="H36" s="8">
        <f t="shared" si="1"/>
        <v>1447.3</v>
      </c>
      <c r="I36" s="69">
        <f t="shared" si="2"/>
        <v>161.39999999999986</v>
      </c>
      <c r="J36" s="240" t="str">
        <f t="shared" si="3"/>
        <v xml:space="preserve"> </v>
      </c>
    </row>
    <row r="37" spans="1:12">
      <c r="A37" s="102">
        <v>17</v>
      </c>
      <c r="B37" s="70"/>
      <c r="C37" s="52" t="s">
        <v>45</v>
      </c>
      <c r="D37" s="10">
        <v>600</v>
      </c>
      <c r="E37" s="69">
        <v>947.3</v>
      </c>
      <c r="F37" s="118">
        <v>42111</v>
      </c>
      <c r="G37" s="69">
        <f t="shared" si="0"/>
        <v>338.60000000000014</v>
      </c>
      <c r="H37" s="8">
        <f t="shared" si="1"/>
        <v>1547.3</v>
      </c>
      <c r="I37" s="69">
        <f t="shared" si="2"/>
        <v>261.39999999999986</v>
      </c>
      <c r="J37" s="240" t="str">
        <f t="shared" si="3"/>
        <v xml:space="preserve"> </v>
      </c>
    </row>
    <row r="38" spans="1:12">
      <c r="A38" s="102">
        <v>18</v>
      </c>
      <c r="B38" s="70"/>
      <c r="C38" s="52" t="s">
        <v>46</v>
      </c>
      <c r="D38" s="10">
        <v>750</v>
      </c>
      <c r="E38" s="69">
        <v>947.3</v>
      </c>
      <c r="F38" s="118">
        <v>40970</v>
      </c>
      <c r="G38" s="69">
        <f t="shared" si="0"/>
        <v>338.60000000000014</v>
      </c>
      <c r="H38" s="8">
        <f t="shared" si="1"/>
        <v>1697.3</v>
      </c>
      <c r="I38" s="69">
        <f t="shared" si="2"/>
        <v>411.39999999999986</v>
      </c>
      <c r="J38" s="240" t="str">
        <f t="shared" si="3"/>
        <v xml:space="preserve"> </v>
      </c>
    </row>
    <row r="39" spans="1:12">
      <c r="A39" s="102">
        <v>19</v>
      </c>
      <c r="B39" s="70"/>
      <c r="C39" s="52" t="s">
        <v>47</v>
      </c>
      <c r="D39" s="10">
        <v>1000</v>
      </c>
      <c r="E39" s="69">
        <v>1124.7</v>
      </c>
      <c r="F39" s="118">
        <v>42437</v>
      </c>
      <c r="G39" s="69">
        <f t="shared" si="0"/>
        <v>161.20000000000005</v>
      </c>
      <c r="H39" s="8">
        <f t="shared" si="1"/>
        <v>2124.6999999999998</v>
      </c>
      <c r="I39" s="69">
        <f t="shared" si="2"/>
        <v>838.8</v>
      </c>
      <c r="J39" s="240" t="str">
        <f t="shared" si="3"/>
        <v xml:space="preserve"> </v>
      </c>
    </row>
    <row r="40" spans="1:12">
      <c r="A40" s="102">
        <v>20</v>
      </c>
      <c r="B40" s="70"/>
      <c r="C40" s="52" t="s">
        <v>48</v>
      </c>
      <c r="D40" s="10">
        <v>1500</v>
      </c>
      <c r="E40" s="69">
        <v>219.1</v>
      </c>
      <c r="F40" s="118">
        <v>40972</v>
      </c>
      <c r="G40" s="69">
        <f t="shared" si="0"/>
        <v>1066.8000000000002</v>
      </c>
      <c r="H40" s="8">
        <f t="shared" si="1"/>
        <v>1719.1</v>
      </c>
      <c r="I40" s="69">
        <f t="shared" si="2"/>
        <v>433.19999999999982</v>
      </c>
      <c r="J40" s="240" t="str">
        <f t="shared" si="3"/>
        <v xml:space="preserve"> </v>
      </c>
    </row>
    <row r="41" spans="1:12">
      <c r="A41" s="102">
        <v>21</v>
      </c>
      <c r="B41" s="70"/>
      <c r="C41" s="52" t="s">
        <v>49</v>
      </c>
      <c r="D41" s="10">
        <v>2000</v>
      </c>
      <c r="E41" s="69">
        <v>219.1</v>
      </c>
      <c r="F41" s="118">
        <v>40973</v>
      </c>
      <c r="G41" s="69">
        <f t="shared" si="0"/>
        <v>1066.8000000000002</v>
      </c>
      <c r="H41" s="8">
        <f t="shared" si="1"/>
        <v>2219.1</v>
      </c>
      <c r="I41" s="69">
        <f t="shared" si="2"/>
        <v>933.19999999999982</v>
      </c>
      <c r="J41" s="240" t="str">
        <f t="shared" si="3"/>
        <v xml:space="preserve"> </v>
      </c>
    </row>
    <row r="42" spans="1:12">
      <c r="A42" s="102">
        <v>22</v>
      </c>
      <c r="B42" s="70"/>
      <c r="C42" s="52" t="s">
        <v>50</v>
      </c>
      <c r="D42" s="10">
        <v>2500</v>
      </c>
      <c r="E42" s="69">
        <v>219.1</v>
      </c>
      <c r="F42" s="118">
        <v>40974</v>
      </c>
      <c r="G42" s="69">
        <f t="shared" si="0"/>
        <v>1066.8000000000002</v>
      </c>
      <c r="H42" s="8">
        <f t="shared" si="1"/>
        <v>2719.1</v>
      </c>
      <c r="I42" s="69">
        <f t="shared" si="2"/>
        <v>1433.1999999999998</v>
      </c>
      <c r="J42" s="240" t="str">
        <f t="shared" si="3"/>
        <v xml:space="preserve"> </v>
      </c>
    </row>
    <row r="43" spans="1:12">
      <c r="A43" s="102">
        <v>23</v>
      </c>
      <c r="B43" s="71"/>
      <c r="C43" s="52" t="s">
        <v>51</v>
      </c>
      <c r="D43" s="10">
        <v>3000</v>
      </c>
      <c r="E43" s="69">
        <v>219.1</v>
      </c>
      <c r="F43" s="118">
        <v>40975</v>
      </c>
      <c r="G43" s="69">
        <f t="shared" si="0"/>
        <v>1066.8000000000002</v>
      </c>
      <c r="H43" s="8">
        <f t="shared" si="1"/>
        <v>3219.1</v>
      </c>
      <c r="I43" s="8">
        <f t="shared" si="2"/>
        <v>1933.1999999999998</v>
      </c>
    </row>
    <row r="44" spans="1:12">
      <c r="A44" s="99"/>
      <c r="B44" s="100"/>
      <c r="C44" s="73"/>
      <c r="D44" s="91"/>
      <c r="E44" s="74"/>
      <c r="F44" s="75"/>
      <c r="G44" s="92"/>
      <c r="H44" s="74"/>
      <c r="I44" s="74"/>
      <c r="J44" s="6"/>
    </row>
    <row r="45" spans="1:12">
      <c r="A45" s="72"/>
      <c r="B45" s="73"/>
      <c r="C45" s="73"/>
      <c r="D45" s="72"/>
      <c r="E45" s="74"/>
      <c r="F45" s="74"/>
      <c r="G45" s="75"/>
      <c r="H45" s="76"/>
      <c r="I45" s="74"/>
      <c r="J45" s="92"/>
    </row>
    <row r="46" spans="1:12">
      <c r="A46" s="317" t="s">
        <v>52</v>
      </c>
      <c r="B46" s="318"/>
      <c r="C46" s="318"/>
      <c r="D46" s="318"/>
      <c r="E46" s="318"/>
      <c r="F46" s="318"/>
      <c r="G46" s="318"/>
      <c r="H46" s="318"/>
      <c r="I46" s="318"/>
      <c r="J46" s="318"/>
      <c r="K46" s="318"/>
      <c r="L46" s="319"/>
    </row>
    <row r="47" spans="1:12">
      <c r="A47" s="93"/>
      <c r="B47" s="94"/>
      <c r="C47" s="94" t="s">
        <v>18</v>
      </c>
      <c r="D47" s="94" t="s">
        <v>53</v>
      </c>
      <c r="E47" s="94" t="s">
        <v>54</v>
      </c>
      <c r="F47" s="94" t="s">
        <v>19</v>
      </c>
      <c r="G47" s="94" t="s">
        <v>55</v>
      </c>
      <c r="H47" s="94" t="s">
        <v>21</v>
      </c>
      <c r="I47" s="94" t="s">
        <v>56</v>
      </c>
      <c r="J47" s="94" t="s">
        <v>57</v>
      </c>
      <c r="K47" s="94" t="s">
        <v>24</v>
      </c>
    </row>
    <row r="48" spans="1:12">
      <c r="B48" s="309"/>
      <c r="C48" s="309"/>
      <c r="D48" s="309"/>
      <c r="E48" s="309"/>
      <c r="F48" s="94" t="s">
        <v>58</v>
      </c>
      <c r="G48" s="94" t="s">
        <v>25</v>
      </c>
      <c r="H48" s="94" t="s">
        <v>26</v>
      </c>
      <c r="I48" s="94" t="s">
        <v>26</v>
      </c>
      <c r="J48" s="94" t="s">
        <v>59</v>
      </c>
      <c r="K48" s="94" t="s">
        <v>28</v>
      </c>
    </row>
    <row r="49" spans="1:16">
      <c r="B49" s="309"/>
      <c r="C49" s="309"/>
      <c r="D49" s="309"/>
      <c r="E49" s="309"/>
      <c r="F49" s="309"/>
      <c r="G49" s="1"/>
      <c r="H49" s="1"/>
      <c r="I49" s="309"/>
      <c r="J49" s="309"/>
      <c r="K49" s="94" t="s">
        <v>60</v>
      </c>
    </row>
    <row r="50" spans="1:16">
      <c r="A50" s="103">
        <v>1</v>
      </c>
      <c r="B50" s="70"/>
      <c r="C50" s="52" t="s">
        <v>61</v>
      </c>
      <c r="D50" s="50" t="s">
        <v>62</v>
      </c>
      <c r="E50" s="7" t="s">
        <v>62</v>
      </c>
      <c r="F50" s="10" t="s">
        <v>63</v>
      </c>
      <c r="G50" s="69">
        <v>1124.7</v>
      </c>
      <c r="H50" s="118">
        <v>42437</v>
      </c>
      <c r="I50" s="78">
        <f t="shared" ref="I50:I72" ca="1" si="4">(($D$9-H50)/365*12)</f>
        <v>7.3609004680364727</v>
      </c>
      <c r="J50" s="79">
        <f t="shared" ref="J50:J72" ca="1" si="5">(365/12*K50)+$D$9</f>
        <v>42619.5</v>
      </c>
      <c r="K50" s="189">
        <f ca="1">6-I50</f>
        <v>-1.3609004680364727</v>
      </c>
      <c r="L50" s="240" t="str">
        <f t="shared" ref="L50:L59" ca="1" si="6">IF(K50&lt;0.33,"DUE LESS THAN 10 DAYS",IF(K50&lt;1,"DUE LESS THAN 30 DAYS"," "))</f>
        <v>DUE LESS THAN 10 DAYS</v>
      </c>
      <c r="O50" s="239"/>
      <c r="P50" s="241"/>
    </row>
    <row r="51" spans="1:16">
      <c r="A51" s="103">
        <v>2</v>
      </c>
      <c r="B51" s="70"/>
      <c r="C51" s="52" t="s">
        <v>64</v>
      </c>
      <c r="D51" s="80" t="s">
        <v>62</v>
      </c>
      <c r="E51" s="20" t="s">
        <v>62</v>
      </c>
      <c r="F51" s="10" t="s">
        <v>65</v>
      </c>
      <c r="G51" s="69">
        <v>1124.7</v>
      </c>
      <c r="H51" s="118">
        <v>42437</v>
      </c>
      <c r="I51" s="78">
        <f t="shared" ca="1" si="4"/>
        <v>7.3609004680364727</v>
      </c>
      <c r="J51" s="79">
        <f t="shared" ca="1" si="5"/>
        <v>42802</v>
      </c>
      <c r="K51" s="189">
        <f ca="1">12-I51</f>
        <v>4.6390995319635273</v>
      </c>
      <c r="L51" s="240" t="str">
        <f t="shared" ca="1" si="6"/>
        <v xml:space="preserve"> </v>
      </c>
      <c r="N51" s="34"/>
    </row>
    <row r="52" spans="1:16">
      <c r="A52" s="103">
        <v>3</v>
      </c>
      <c r="B52" s="70"/>
      <c r="C52" s="52" t="s">
        <v>66</v>
      </c>
      <c r="D52" s="80" t="s">
        <v>62</v>
      </c>
      <c r="E52" s="20" t="s">
        <v>62</v>
      </c>
      <c r="F52" s="10" t="s">
        <v>67</v>
      </c>
      <c r="G52" s="69">
        <v>1124.7</v>
      </c>
      <c r="H52" s="118">
        <v>42437</v>
      </c>
      <c r="I52" s="78">
        <f t="shared" ca="1" si="4"/>
        <v>7.3609004680364727</v>
      </c>
      <c r="J52" s="79">
        <f t="shared" ca="1" si="5"/>
        <v>43167</v>
      </c>
      <c r="K52" s="189">
        <f ca="1">24-I52</f>
        <v>16.639099531963527</v>
      </c>
      <c r="L52" s="240" t="str">
        <f t="shared" ca="1" si="6"/>
        <v xml:space="preserve"> </v>
      </c>
    </row>
    <row r="53" spans="1:16">
      <c r="A53" s="103">
        <v>4</v>
      </c>
      <c r="B53" s="70"/>
      <c r="C53" s="52" t="s">
        <v>68</v>
      </c>
      <c r="D53" s="80" t="s">
        <v>62</v>
      </c>
      <c r="E53" s="20" t="s">
        <v>62</v>
      </c>
      <c r="F53" s="10" t="s">
        <v>69</v>
      </c>
      <c r="G53" s="69">
        <v>1124.7</v>
      </c>
      <c r="H53" s="118">
        <v>42437</v>
      </c>
      <c r="I53" s="78">
        <f t="shared" ca="1" si="4"/>
        <v>7.3609004680364727</v>
      </c>
      <c r="J53" s="79">
        <f t="shared" ca="1" si="5"/>
        <v>43897</v>
      </c>
      <c r="K53" s="189">
        <f ca="1">48-I53</f>
        <v>40.639099531963524</v>
      </c>
      <c r="L53" s="240" t="str">
        <f t="shared" ca="1" si="6"/>
        <v xml:space="preserve"> </v>
      </c>
    </row>
    <row r="54" spans="1:16">
      <c r="A54" s="103">
        <v>5</v>
      </c>
      <c r="B54" s="71"/>
      <c r="C54" s="52" t="s">
        <v>70</v>
      </c>
      <c r="D54" s="80" t="s">
        <v>62</v>
      </c>
      <c r="E54" s="20" t="s">
        <v>62</v>
      </c>
      <c r="F54" s="21" t="s">
        <v>71</v>
      </c>
      <c r="G54" s="69">
        <v>219.1</v>
      </c>
      <c r="H54" s="118">
        <v>41759</v>
      </c>
      <c r="I54" s="78">
        <f t="shared" ca="1" si="4"/>
        <v>29.65131142694058</v>
      </c>
      <c r="J54" s="79">
        <f t="shared" ca="1" si="5"/>
        <v>43949</v>
      </c>
      <c r="K54" s="189">
        <f ca="1">72-I54</f>
        <v>42.34868857305942</v>
      </c>
      <c r="L54" s="240" t="str">
        <f t="shared" ca="1" si="6"/>
        <v xml:space="preserve"> </v>
      </c>
    </row>
    <row r="55" spans="1:16">
      <c r="A55" s="103">
        <v>6</v>
      </c>
      <c r="B55" s="71"/>
      <c r="C55" s="52" t="s">
        <v>72</v>
      </c>
      <c r="D55" s="80" t="s">
        <v>62</v>
      </c>
      <c r="E55" s="20" t="s">
        <v>62</v>
      </c>
      <c r="F55" s="21" t="s">
        <v>73</v>
      </c>
      <c r="G55" s="69">
        <v>219.1</v>
      </c>
      <c r="H55" s="118">
        <v>41759</v>
      </c>
      <c r="I55" s="78">
        <f t="shared" ca="1" si="4"/>
        <v>29.65131142694058</v>
      </c>
      <c r="J55" s="79">
        <f t="shared" ca="1" si="5"/>
        <v>46139</v>
      </c>
      <c r="K55" s="189">
        <f ca="1">144-I55</f>
        <v>114.34868857305942</v>
      </c>
      <c r="L55" s="240" t="str">
        <f t="shared" ca="1" si="6"/>
        <v xml:space="preserve"> </v>
      </c>
    </row>
    <row r="56" spans="1:16">
      <c r="A56" s="103">
        <v>7</v>
      </c>
      <c r="B56" s="70"/>
      <c r="C56" s="52" t="s">
        <v>74</v>
      </c>
      <c r="D56" s="7" t="s">
        <v>62</v>
      </c>
      <c r="E56" s="7" t="s">
        <v>62</v>
      </c>
      <c r="F56" s="10" t="s">
        <v>65</v>
      </c>
      <c r="G56" s="69">
        <v>1124.7</v>
      </c>
      <c r="H56" s="118">
        <v>42437</v>
      </c>
      <c r="I56" s="78">
        <f t="shared" ca="1" si="4"/>
        <v>7.3609004680364727</v>
      </c>
      <c r="J56" s="79">
        <f t="shared" ca="1" si="5"/>
        <v>42802</v>
      </c>
      <c r="K56" s="189">
        <f ca="1">12-I56</f>
        <v>4.6390995319635273</v>
      </c>
      <c r="L56" s="240" t="str">
        <f t="shared" ca="1" si="6"/>
        <v xml:space="preserve"> </v>
      </c>
    </row>
    <row r="57" spans="1:16">
      <c r="A57" s="103">
        <v>8</v>
      </c>
      <c r="B57" s="70"/>
      <c r="C57" s="52" t="s">
        <v>75</v>
      </c>
      <c r="D57" s="7" t="s">
        <v>62</v>
      </c>
      <c r="E57" s="7" t="s">
        <v>62</v>
      </c>
      <c r="F57" s="10" t="s">
        <v>67</v>
      </c>
      <c r="G57" s="69">
        <v>1124.7</v>
      </c>
      <c r="H57" s="118">
        <v>42437</v>
      </c>
      <c r="I57" s="78">
        <f t="shared" ca="1" si="4"/>
        <v>7.3609004680364727</v>
      </c>
      <c r="J57" s="79">
        <f t="shared" ca="1" si="5"/>
        <v>43167</v>
      </c>
      <c r="K57" s="189">
        <f ca="1">24-I57</f>
        <v>16.639099531963527</v>
      </c>
      <c r="L57" s="240" t="str">
        <f t="shared" ca="1" si="6"/>
        <v xml:space="preserve"> </v>
      </c>
    </row>
    <row r="58" spans="1:16">
      <c r="A58" s="103">
        <v>9</v>
      </c>
      <c r="B58" s="70"/>
      <c r="C58" s="52" t="s">
        <v>76</v>
      </c>
      <c r="D58" s="50" t="s">
        <v>77</v>
      </c>
      <c r="E58" s="7" t="s">
        <v>62</v>
      </c>
      <c r="F58" s="10" t="s">
        <v>78</v>
      </c>
      <c r="G58" s="69">
        <v>219.1</v>
      </c>
      <c r="H58" s="118">
        <v>40962</v>
      </c>
      <c r="I58" s="78">
        <f t="shared" ca="1" si="4"/>
        <v>55.854051152967983</v>
      </c>
      <c r="J58" s="79">
        <f t="shared" ca="1" si="5"/>
        <v>42787</v>
      </c>
      <c r="K58" s="189">
        <f ca="1">60-I58</f>
        <v>4.1459488470320167</v>
      </c>
      <c r="L58" s="240" t="str">
        <f t="shared" ca="1" si="6"/>
        <v xml:space="preserve"> </v>
      </c>
    </row>
    <row r="59" spans="1:16" s="6" customFormat="1" ht="13.5" customHeight="1">
      <c r="A59" s="103">
        <v>10</v>
      </c>
      <c r="B59" s="70"/>
      <c r="C59" s="52" t="s">
        <v>79</v>
      </c>
      <c r="D59" s="50" t="s">
        <v>80</v>
      </c>
      <c r="E59" s="7" t="s">
        <v>62</v>
      </c>
      <c r="F59" s="10" t="s">
        <v>65</v>
      </c>
      <c r="G59" s="69">
        <v>1124.7</v>
      </c>
      <c r="H59" s="118">
        <v>42426</v>
      </c>
      <c r="I59" s="78">
        <f t="shared" ca="1" si="4"/>
        <v>7.72254430365291</v>
      </c>
      <c r="J59" s="79">
        <f t="shared" ca="1" si="5"/>
        <v>42791</v>
      </c>
      <c r="K59" s="189">
        <f ca="1">12-I59</f>
        <v>4.27745569634709</v>
      </c>
      <c r="L59" s="240" t="str">
        <f t="shared" ca="1" si="6"/>
        <v xml:space="preserve"> </v>
      </c>
      <c r="M59" s="77"/>
    </row>
    <row r="60" spans="1:16" s="6" customFormat="1" ht="13.5" customHeight="1">
      <c r="A60" s="103">
        <v>11</v>
      </c>
      <c r="B60" s="70"/>
      <c r="C60" s="52" t="s">
        <v>81</v>
      </c>
      <c r="D60" s="50" t="s">
        <v>80</v>
      </c>
      <c r="E60" s="7" t="s">
        <v>62</v>
      </c>
      <c r="F60" s="10" t="s">
        <v>82</v>
      </c>
      <c r="G60" s="69">
        <v>1224.4000000000001</v>
      </c>
      <c r="H60" s="118">
        <v>42560</v>
      </c>
      <c r="I60" s="78">
        <f t="shared" ca="1" si="4"/>
        <v>3.3170648515981154</v>
      </c>
      <c r="J60" s="79">
        <f t="shared" ca="1" si="5"/>
        <v>42590.416666666664</v>
      </c>
      <c r="K60" s="189">
        <f ca="1">1-I60</f>
        <v>-2.3170648515981154</v>
      </c>
      <c r="L60" s="240" t="str">
        <f ca="1">IF(K60&lt;0.1,"DUE LESS THAN 1 DAYS",IF(K60&lt;0.33,"DUE LESS THAN 10 DAYS"," "))</f>
        <v>DUE LESS THAN 1 DAYS</v>
      </c>
      <c r="M60" s="77"/>
    </row>
    <row r="61" spans="1:16">
      <c r="A61" s="103">
        <v>12</v>
      </c>
      <c r="B61" s="70"/>
      <c r="C61" s="52" t="s">
        <v>83</v>
      </c>
      <c r="D61" s="7" t="s">
        <v>62</v>
      </c>
      <c r="E61" s="7" t="s">
        <v>62</v>
      </c>
      <c r="F61" s="10" t="s">
        <v>65</v>
      </c>
      <c r="G61" s="69">
        <v>1124.7</v>
      </c>
      <c r="H61" s="118">
        <v>42437</v>
      </c>
      <c r="I61" s="78">
        <f t="shared" ca="1" si="4"/>
        <v>7.3609004680364727</v>
      </c>
      <c r="J61" s="79">
        <f t="shared" ca="1" si="5"/>
        <v>42802</v>
      </c>
      <c r="K61" s="189">
        <f ca="1">12-I61</f>
        <v>4.6390995319635273</v>
      </c>
      <c r="L61" s="240" t="str">
        <f ca="1">IF(K61&lt;0.33,"DUE LESS THAN 10 DAYS",IF(K61&lt;1,"DUE LESS THAN 30 DAYS"," "))</f>
        <v xml:space="preserve"> </v>
      </c>
    </row>
    <row r="62" spans="1:16">
      <c r="A62" s="103">
        <v>13</v>
      </c>
      <c r="B62" s="70"/>
      <c r="C62" s="52" t="s">
        <v>84</v>
      </c>
      <c r="D62" s="7" t="s">
        <v>62</v>
      </c>
      <c r="E62" s="7" t="s">
        <v>62</v>
      </c>
      <c r="F62" s="10" t="s">
        <v>65</v>
      </c>
      <c r="G62" s="69">
        <v>1124.7</v>
      </c>
      <c r="H62" s="118">
        <v>42437</v>
      </c>
      <c r="I62" s="78">
        <f t="shared" ca="1" si="4"/>
        <v>7.3609004680364727</v>
      </c>
      <c r="J62" s="79">
        <f t="shared" ca="1" si="5"/>
        <v>42802</v>
      </c>
      <c r="K62" s="189">
        <f ca="1">12-I62</f>
        <v>4.6390995319635273</v>
      </c>
      <c r="L62" s="240" t="str">
        <f ca="1">IF(K62&lt;0.33,"DUE LESS THAN 10 DAYS",IF(K62&lt;1,"DUE LESS THAN 30 DAYS"," "))</f>
        <v xml:space="preserve"> </v>
      </c>
    </row>
    <row r="63" spans="1:16">
      <c r="A63" s="103">
        <v>14</v>
      </c>
      <c r="B63" s="70"/>
      <c r="C63" s="52" t="s">
        <v>85</v>
      </c>
      <c r="D63" s="7" t="s">
        <v>62</v>
      </c>
      <c r="E63" s="7" t="s">
        <v>62</v>
      </c>
      <c r="F63" s="10" t="s">
        <v>65</v>
      </c>
      <c r="G63" s="69">
        <v>1124.7</v>
      </c>
      <c r="H63" s="118">
        <v>42437</v>
      </c>
      <c r="I63" s="78">
        <f t="shared" ca="1" si="4"/>
        <v>7.3609004680364727</v>
      </c>
      <c r="J63" s="79">
        <f t="shared" ca="1" si="5"/>
        <v>42802</v>
      </c>
      <c r="K63" s="189">
        <f ca="1">12-I63</f>
        <v>4.6390995319635273</v>
      </c>
      <c r="L63" s="240"/>
    </row>
    <row r="64" spans="1:16">
      <c r="A64" s="103">
        <v>15</v>
      </c>
      <c r="B64" s="70"/>
      <c r="C64" s="52" t="s">
        <v>86</v>
      </c>
      <c r="D64" s="7" t="s">
        <v>62</v>
      </c>
      <c r="E64" s="7" t="s">
        <v>62</v>
      </c>
      <c r="F64" s="10" t="s">
        <v>65</v>
      </c>
      <c r="G64" s="69">
        <v>1124.7</v>
      </c>
      <c r="H64" s="118">
        <v>42437</v>
      </c>
      <c r="I64" s="78">
        <f t="shared" ca="1" si="4"/>
        <v>7.3609004680364727</v>
      </c>
      <c r="J64" s="79">
        <f t="shared" ca="1" si="5"/>
        <v>42802</v>
      </c>
      <c r="K64" s="189">
        <f ca="1">12-I64</f>
        <v>4.6390995319635273</v>
      </c>
      <c r="L64" s="240" t="str">
        <f t="shared" ref="L64:L71" ca="1" si="7">IF(K64&lt;0.33,"DUE LESS THAN 10 DAYS",IF(K64&lt;1,"DUE LESS THAN 30 DAYS"," "))</f>
        <v xml:space="preserve"> </v>
      </c>
    </row>
    <row r="65" spans="1:13">
      <c r="A65" s="103">
        <v>16</v>
      </c>
      <c r="B65" s="70"/>
      <c r="C65" s="52" t="s">
        <v>87</v>
      </c>
      <c r="D65" s="7" t="s">
        <v>62</v>
      </c>
      <c r="E65" s="7" t="s">
        <v>62</v>
      </c>
      <c r="F65" s="10" t="s">
        <v>67</v>
      </c>
      <c r="G65" s="69">
        <v>755</v>
      </c>
      <c r="H65" s="118">
        <v>42119</v>
      </c>
      <c r="I65" s="78">
        <f t="shared" ca="1" si="4"/>
        <v>17.815694988584415</v>
      </c>
      <c r="J65" s="79">
        <f t="shared" ca="1" si="5"/>
        <v>42849</v>
      </c>
      <c r="K65" s="189">
        <f ca="1">24-I65</f>
        <v>6.1843050114155851</v>
      </c>
      <c r="L65" s="240" t="str">
        <f t="shared" ca="1" si="7"/>
        <v xml:space="preserve"> </v>
      </c>
    </row>
    <row r="66" spans="1:13">
      <c r="A66" s="103">
        <v>17</v>
      </c>
      <c r="B66" s="70"/>
      <c r="C66" s="52" t="s">
        <v>88</v>
      </c>
      <c r="D66" s="7" t="s">
        <v>62</v>
      </c>
      <c r="E66" s="7" t="s">
        <v>62</v>
      </c>
      <c r="F66" s="10" t="s">
        <v>67</v>
      </c>
      <c r="G66" s="69">
        <v>755</v>
      </c>
      <c r="H66" s="118">
        <v>42119</v>
      </c>
      <c r="I66" s="78">
        <f t="shared" ca="1" si="4"/>
        <v>17.815694988584415</v>
      </c>
      <c r="J66" s="79">
        <f t="shared" ca="1" si="5"/>
        <v>42849</v>
      </c>
      <c r="K66" s="189">
        <f ca="1">24-I66</f>
        <v>6.1843050114155851</v>
      </c>
      <c r="L66" s="240" t="str">
        <f t="shared" ca="1" si="7"/>
        <v xml:space="preserve"> </v>
      </c>
    </row>
    <row r="67" spans="1:13">
      <c r="A67" s="103">
        <v>18</v>
      </c>
      <c r="B67" s="70"/>
      <c r="C67" s="52" t="s">
        <v>89</v>
      </c>
      <c r="D67" s="7" t="s">
        <v>62</v>
      </c>
      <c r="E67" s="7" t="s">
        <v>62</v>
      </c>
      <c r="F67" s="10" t="s">
        <v>67</v>
      </c>
      <c r="G67" s="69">
        <v>755</v>
      </c>
      <c r="H67" s="118">
        <v>42119</v>
      </c>
      <c r="I67" s="78">
        <f t="shared" ca="1" si="4"/>
        <v>17.815694988584415</v>
      </c>
      <c r="J67" s="79">
        <f t="shared" ca="1" si="5"/>
        <v>42849</v>
      </c>
      <c r="K67" s="189">
        <f ca="1">24-I67</f>
        <v>6.1843050114155851</v>
      </c>
      <c r="L67" s="240" t="str">
        <f t="shared" ca="1" si="7"/>
        <v xml:space="preserve"> </v>
      </c>
    </row>
    <row r="68" spans="1:13">
      <c r="A68" s="103">
        <v>19</v>
      </c>
      <c r="B68" s="70"/>
      <c r="C68" s="81" t="s">
        <v>90</v>
      </c>
      <c r="D68" s="50" t="s">
        <v>91</v>
      </c>
      <c r="E68" s="7">
        <v>1363</v>
      </c>
      <c r="F68" s="10" t="s">
        <v>78</v>
      </c>
      <c r="G68" s="69">
        <v>219.1</v>
      </c>
      <c r="H68" s="118">
        <v>40962</v>
      </c>
      <c r="I68" s="78">
        <f t="shared" ca="1" si="4"/>
        <v>55.854051152967983</v>
      </c>
      <c r="J68" s="79">
        <f t="shared" ca="1" si="5"/>
        <v>42787</v>
      </c>
      <c r="K68" s="189">
        <f ca="1">60-I68</f>
        <v>4.1459488470320167</v>
      </c>
      <c r="L68" s="240" t="str">
        <f t="shared" ca="1" si="7"/>
        <v xml:space="preserve"> </v>
      </c>
    </row>
    <row r="69" spans="1:13" s="34" customFormat="1">
      <c r="A69" s="103">
        <v>20</v>
      </c>
      <c r="B69" s="71"/>
      <c r="C69" s="52" t="s">
        <v>92</v>
      </c>
      <c r="D69" s="7" t="s">
        <v>62</v>
      </c>
      <c r="E69" s="20" t="s">
        <v>62</v>
      </c>
      <c r="F69" s="21" t="s">
        <v>93</v>
      </c>
      <c r="G69" s="69">
        <v>219.1</v>
      </c>
      <c r="H69" s="118">
        <v>39173</v>
      </c>
      <c r="I69" s="78">
        <f t="shared" ca="1" si="4"/>
        <v>114.67048950913235</v>
      </c>
      <c r="J69" s="79">
        <f t="shared" ca="1" si="5"/>
        <v>42823</v>
      </c>
      <c r="K69" s="189">
        <f ca="1">120-I69</f>
        <v>5.3295104908676478</v>
      </c>
      <c r="L69" s="240" t="str">
        <f t="shared" ca="1" si="7"/>
        <v xml:space="preserve"> </v>
      </c>
      <c r="M69" s="82"/>
    </row>
    <row r="70" spans="1:13">
      <c r="A70" s="103">
        <v>21</v>
      </c>
      <c r="B70" s="70"/>
      <c r="C70" s="52" t="s">
        <v>94</v>
      </c>
      <c r="D70" s="7" t="s">
        <v>62</v>
      </c>
      <c r="E70" s="20" t="s">
        <v>62</v>
      </c>
      <c r="F70" s="21" t="s">
        <v>93</v>
      </c>
      <c r="G70" s="69">
        <v>219.1</v>
      </c>
      <c r="H70" s="118">
        <v>39692</v>
      </c>
      <c r="I70" s="78">
        <f t="shared" ca="1" si="4"/>
        <v>97.607475810502223</v>
      </c>
      <c r="J70" s="79">
        <f t="shared" ca="1" si="5"/>
        <v>43342</v>
      </c>
      <c r="K70" s="189">
        <f ca="1">120-I70</f>
        <v>22.392524189497777</v>
      </c>
      <c r="L70" s="240" t="str">
        <f t="shared" ca="1" si="7"/>
        <v xml:space="preserve"> </v>
      </c>
    </row>
    <row r="71" spans="1:13">
      <c r="A71" s="103">
        <v>22</v>
      </c>
      <c r="B71" s="126"/>
      <c r="C71" s="52" t="s">
        <v>95</v>
      </c>
      <c r="D71" s="7" t="s">
        <v>62</v>
      </c>
      <c r="E71" s="20" t="s">
        <v>62</v>
      </c>
      <c r="F71" s="21" t="s">
        <v>71</v>
      </c>
      <c r="G71" s="69">
        <v>219.1</v>
      </c>
      <c r="H71" s="118">
        <v>40962</v>
      </c>
      <c r="I71" s="78">
        <f t="shared" ca="1" si="4"/>
        <v>55.854051152967983</v>
      </c>
      <c r="J71" s="79">
        <f t="shared" ca="1" si="5"/>
        <v>43152</v>
      </c>
      <c r="K71" s="189">
        <f ca="1">72-I71</f>
        <v>16.145948847032017</v>
      </c>
      <c r="L71" s="240" t="str">
        <f t="shared" ca="1" si="7"/>
        <v xml:space="preserve"> </v>
      </c>
    </row>
    <row r="72" spans="1:13">
      <c r="A72" s="103">
        <v>23</v>
      </c>
      <c r="B72" s="70"/>
      <c r="C72" s="52" t="s">
        <v>96</v>
      </c>
      <c r="D72" s="7" t="s">
        <v>97</v>
      </c>
      <c r="E72" s="7">
        <v>40639509</v>
      </c>
      <c r="F72" s="10" t="s">
        <v>65</v>
      </c>
      <c r="G72" s="69">
        <v>1126.4000000000001</v>
      </c>
      <c r="H72" s="118">
        <v>42446</v>
      </c>
      <c r="I72" s="78">
        <f t="shared" ca="1" si="4"/>
        <v>7.0650100570775685</v>
      </c>
      <c r="J72" s="79">
        <f t="shared" ca="1" si="5"/>
        <v>42811</v>
      </c>
      <c r="K72" s="189">
        <f ca="1">12-I72</f>
        <v>4.9349899429224315</v>
      </c>
    </row>
    <row r="73" spans="1:13">
      <c r="B73" s="6"/>
      <c r="C73" s="6"/>
      <c r="K73" s="9"/>
    </row>
    <row r="74" spans="1:13">
      <c r="A74" s="317" t="s">
        <v>98</v>
      </c>
      <c r="B74" s="318"/>
      <c r="C74" s="318"/>
      <c r="D74" s="318"/>
      <c r="E74" s="318"/>
      <c r="F74" s="318"/>
      <c r="G74" s="318"/>
      <c r="H74" s="318"/>
      <c r="I74" s="318"/>
      <c r="J74" s="318"/>
      <c r="K74" s="318"/>
      <c r="L74" s="319"/>
    </row>
    <row r="75" spans="1:13">
      <c r="A75" s="4"/>
      <c r="B75" s="324" t="s">
        <v>18</v>
      </c>
      <c r="C75" s="325"/>
      <c r="D75" s="4" t="s">
        <v>19</v>
      </c>
      <c r="E75" s="4" t="s">
        <v>20</v>
      </c>
      <c r="F75" s="4" t="s">
        <v>21</v>
      </c>
      <c r="G75" s="4" t="s">
        <v>23</v>
      </c>
      <c r="H75" s="4" t="s">
        <v>24</v>
      </c>
    </row>
    <row r="76" spans="1:13">
      <c r="A76" s="5"/>
      <c r="B76" s="326"/>
      <c r="C76" s="327"/>
      <c r="D76" s="5"/>
      <c r="E76" s="5" t="s">
        <v>25</v>
      </c>
      <c r="F76" s="5" t="s">
        <v>26</v>
      </c>
      <c r="G76" s="5" t="s">
        <v>27</v>
      </c>
      <c r="H76" s="5" t="s">
        <v>28</v>
      </c>
    </row>
    <row r="77" spans="1:13">
      <c r="A77" s="102">
        <v>1</v>
      </c>
      <c r="B77" s="98"/>
      <c r="C77" s="98" t="s">
        <v>99</v>
      </c>
      <c r="D77" s="10">
        <v>150</v>
      </c>
      <c r="E77" s="8">
        <v>1224.7</v>
      </c>
      <c r="F77" s="118">
        <v>42553</v>
      </c>
      <c r="G77" s="8">
        <f t="shared" ref="G77:G92" si="8">H77+$E$12</f>
        <v>1374.7</v>
      </c>
      <c r="H77" s="8">
        <f t="shared" ref="H77:H92" si="9">D77-($E$12-E77)</f>
        <v>88.799999999999955</v>
      </c>
      <c r="I77" s="240" t="str">
        <f t="shared" ref="I77:I83" si="10">IF(H77&lt;10,"DUE LESS THAN 10 HRS",IF(H77&lt;25,"DUE LESS THAN 25 HRS"," "))</f>
        <v xml:space="preserve"> </v>
      </c>
    </row>
    <row r="78" spans="1:13">
      <c r="A78" s="102">
        <v>2</v>
      </c>
      <c r="B78" s="98"/>
      <c r="C78" s="98" t="s">
        <v>99</v>
      </c>
      <c r="D78" s="10">
        <v>600</v>
      </c>
      <c r="E78" s="8">
        <v>1124.7</v>
      </c>
      <c r="F78" s="118">
        <v>42437</v>
      </c>
      <c r="G78" s="8">
        <f t="shared" si="8"/>
        <v>1724.7</v>
      </c>
      <c r="H78" s="8">
        <f t="shared" si="9"/>
        <v>438.79999999999995</v>
      </c>
      <c r="I78" s="240" t="str">
        <f t="shared" si="10"/>
        <v xml:space="preserve"> </v>
      </c>
    </row>
    <row r="79" spans="1:13">
      <c r="A79" s="102">
        <v>3</v>
      </c>
      <c r="B79" s="98"/>
      <c r="C79" s="98" t="s">
        <v>99</v>
      </c>
      <c r="D79" s="10">
        <v>1200</v>
      </c>
      <c r="E79" s="8">
        <v>1124.7</v>
      </c>
      <c r="F79" s="118">
        <v>42437</v>
      </c>
      <c r="G79" s="8">
        <f t="shared" si="8"/>
        <v>2324.6999999999998</v>
      </c>
      <c r="H79" s="8">
        <f t="shared" si="9"/>
        <v>1038.8</v>
      </c>
      <c r="I79" s="240" t="str">
        <f t="shared" si="10"/>
        <v xml:space="preserve"> </v>
      </c>
    </row>
    <row r="80" spans="1:13">
      <c r="A80" s="102">
        <v>4</v>
      </c>
      <c r="B80" s="98"/>
      <c r="C80" s="98" t="s">
        <v>100</v>
      </c>
      <c r="D80" s="10">
        <v>100</v>
      </c>
      <c r="E80" s="8">
        <v>1224.4000000000001</v>
      </c>
      <c r="F80" s="118">
        <v>42553</v>
      </c>
      <c r="G80" s="8">
        <f t="shared" si="8"/>
        <v>1324.4</v>
      </c>
      <c r="H80" s="8">
        <f t="shared" si="9"/>
        <v>38.5</v>
      </c>
      <c r="I80" s="240" t="str">
        <f t="shared" si="10"/>
        <v xml:space="preserve"> </v>
      </c>
    </row>
    <row r="81" spans="1:12">
      <c r="A81" s="102">
        <v>5</v>
      </c>
      <c r="B81" s="98"/>
      <c r="C81" s="98" t="s">
        <v>101</v>
      </c>
      <c r="D81" s="10">
        <v>500</v>
      </c>
      <c r="E81" s="8">
        <v>1124.7</v>
      </c>
      <c r="F81" s="118">
        <v>42437</v>
      </c>
      <c r="G81" s="8">
        <f t="shared" si="8"/>
        <v>1624.7</v>
      </c>
      <c r="H81" s="8">
        <f t="shared" si="9"/>
        <v>338.79999999999995</v>
      </c>
      <c r="I81" s="240" t="str">
        <f t="shared" si="10"/>
        <v xml:space="preserve"> </v>
      </c>
    </row>
    <row r="82" spans="1:12">
      <c r="A82" s="102">
        <v>6</v>
      </c>
      <c r="B82" s="98"/>
      <c r="C82" s="98" t="s">
        <v>102</v>
      </c>
      <c r="D82" s="10">
        <v>600</v>
      </c>
      <c r="E82" s="8">
        <v>1124.7</v>
      </c>
      <c r="F82" s="118">
        <v>42437</v>
      </c>
      <c r="G82" s="8">
        <f t="shared" si="8"/>
        <v>1724.7</v>
      </c>
      <c r="H82" s="8">
        <f t="shared" si="9"/>
        <v>438.79999999999995</v>
      </c>
      <c r="I82" s="240" t="str">
        <f t="shared" si="10"/>
        <v xml:space="preserve"> </v>
      </c>
    </row>
    <row r="83" spans="1:12">
      <c r="A83" s="102">
        <v>7</v>
      </c>
      <c r="B83" s="98"/>
      <c r="C83" s="98" t="s">
        <v>103</v>
      </c>
      <c r="D83" s="10">
        <v>300</v>
      </c>
      <c r="E83" s="8">
        <v>1124.7</v>
      </c>
      <c r="F83" s="118">
        <v>42437</v>
      </c>
      <c r="G83" s="8">
        <f t="shared" si="8"/>
        <v>1424.7</v>
      </c>
      <c r="H83" s="8">
        <f t="shared" si="9"/>
        <v>138.79999999999995</v>
      </c>
      <c r="I83" s="240" t="str">
        <f t="shared" si="10"/>
        <v xml:space="preserve"> </v>
      </c>
      <c r="K83" s="9"/>
    </row>
    <row r="84" spans="1:12">
      <c r="A84" s="102"/>
      <c r="B84" s="98"/>
      <c r="C84" s="98" t="s">
        <v>104</v>
      </c>
      <c r="D84" s="10">
        <v>600</v>
      </c>
      <c r="E84" s="8">
        <v>1124.7</v>
      </c>
      <c r="F84" s="118">
        <v>42437</v>
      </c>
      <c r="G84" s="8">
        <f t="shared" si="8"/>
        <v>1724.7</v>
      </c>
      <c r="H84" s="8">
        <f t="shared" si="9"/>
        <v>438.79999999999995</v>
      </c>
      <c r="I84" s="240"/>
      <c r="K84" s="9"/>
    </row>
    <row r="85" spans="1:12">
      <c r="A85" s="102">
        <v>8</v>
      </c>
      <c r="B85" s="98"/>
      <c r="C85" s="98" t="s">
        <v>90</v>
      </c>
      <c r="D85" s="10">
        <v>100</v>
      </c>
      <c r="E85" s="8">
        <v>1224.4000000000001</v>
      </c>
      <c r="F85" s="118">
        <v>42437</v>
      </c>
      <c r="G85" s="8">
        <f t="shared" si="8"/>
        <v>1324.4</v>
      </c>
      <c r="H85" s="8">
        <f t="shared" si="9"/>
        <v>38.5</v>
      </c>
      <c r="I85" s="240" t="str">
        <f>IF(H85&lt;10,"DUE LESS THAN 10 HRS",IF(H85&lt;25,"DUE LESS THAN 25 HRS"," "))</f>
        <v xml:space="preserve"> </v>
      </c>
      <c r="K85" s="9"/>
    </row>
    <row r="86" spans="1:12">
      <c r="A86" s="102"/>
      <c r="B86" s="98"/>
      <c r="C86" s="98" t="s">
        <v>105</v>
      </c>
      <c r="D86" s="10">
        <v>100</v>
      </c>
      <c r="E86" s="8">
        <v>1224.4000000000001</v>
      </c>
      <c r="F86" s="118">
        <v>42437</v>
      </c>
      <c r="G86" s="8">
        <f t="shared" si="8"/>
        <v>1324.4</v>
      </c>
      <c r="H86" s="8">
        <f t="shared" si="9"/>
        <v>38.5</v>
      </c>
      <c r="I86" s="240"/>
      <c r="K86" s="9"/>
    </row>
    <row r="87" spans="1:12">
      <c r="A87" s="102">
        <v>9</v>
      </c>
      <c r="B87" s="98"/>
      <c r="C87" s="98" t="s">
        <v>106</v>
      </c>
      <c r="D87" s="10">
        <v>50</v>
      </c>
      <c r="E87" s="8">
        <v>1224.4000000000001</v>
      </c>
      <c r="F87" s="118">
        <v>42437</v>
      </c>
      <c r="G87" s="8">
        <f t="shared" si="8"/>
        <v>1274.4000000000001</v>
      </c>
      <c r="H87" s="8">
        <f t="shared" si="9"/>
        <v>-11.5</v>
      </c>
      <c r="I87" s="240" t="str">
        <f t="shared" ref="I87:I92" si="11">IF(H87&lt;10,"DUE LESS THAN 10 HRS",IF(H87&lt;25,"DUE LESS THAN 25 HRS"," "))</f>
        <v>DUE LESS THAN 10 HRS</v>
      </c>
      <c r="K87" s="9" t="s">
        <v>107</v>
      </c>
    </row>
    <row r="88" spans="1:12">
      <c r="A88" s="102">
        <v>10</v>
      </c>
      <c r="B88" s="125"/>
      <c r="C88" s="98" t="s">
        <v>108</v>
      </c>
      <c r="D88" s="10">
        <v>150</v>
      </c>
      <c r="E88" s="8">
        <v>1124.7</v>
      </c>
      <c r="F88" s="118">
        <v>42437</v>
      </c>
      <c r="G88" s="8">
        <f t="shared" si="8"/>
        <v>1274.7</v>
      </c>
      <c r="H88" s="8">
        <f t="shared" si="9"/>
        <v>-11.200000000000045</v>
      </c>
      <c r="I88" s="240" t="str">
        <f t="shared" si="11"/>
        <v>DUE LESS THAN 10 HRS</v>
      </c>
      <c r="K88" s="9"/>
    </row>
    <row r="89" spans="1:12">
      <c r="A89" s="102">
        <v>11</v>
      </c>
      <c r="B89" s="125"/>
      <c r="C89" s="98" t="s">
        <v>109</v>
      </c>
      <c r="D89" s="10">
        <v>300</v>
      </c>
      <c r="E89" s="8">
        <v>1124.7</v>
      </c>
      <c r="F89" s="118">
        <v>42437</v>
      </c>
      <c r="G89" s="8">
        <f t="shared" si="8"/>
        <v>1424.7</v>
      </c>
      <c r="H89" s="8">
        <f t="shared" si="9"/>
        <v>138.79999999999995</v>
      </c>
      <c r="I89" s="240" t="str">
        <f t="shared" si="11"/>
        <v xml:space="preserve"> </v>
      </c>
      <c r="K89" s="9"/>
    </row>
    <row r="90" spans="1:12">
      <c r="A90" s="127">
        <v>12</v>
      </c>
      <c r="B90" s="125"/>
      <c r="C90" s="98" t="s">
        <v>110</v>
      </c>
      <c r="D90" s="10">
        <v>100</v>
      </c>
      <c r="E90" s="8">
        <v>1224.4000000000001</v>
      </c>
      <c r="F90" s="118">
        <v>42437</v>
      </c>
      <c r="G90" s="8">
        <f t="shared" si="8"/>
        <v>1324.4</v>
      </c>
      <c r="H90" s="8">
        <f t="shared" si="9"/>
        <v>38.5</v>
      </c>
      <c r="I90" s="240" t="str">
        <f t="shared" si="11"/>
        <v xml:space="preserve"> </v>
      </c>
      <c r="K90" s="9"/>
    </row>
    <row r="91" spans="1:12">
      <c r="A91" s="127">
        <v>14</v>
      </c>
      <c r="B91" s="125"/>
      <c r="C91" s="98" t="s">
        <v>111</v>
      </c>
      <c r="D91" s="10">
        <v>300</v>
      </c>
      <c r="E91" s="8">
        <v>1124.7</v>
      </c>
      <c r="F91" s="118">
        <v>42437</v>
      </c>
      <c r="G91" s="8">
        <f t="shared" si="8"/>
        <v>1424.7</v>
      </c>
      <c r="H91" s="8">
        <f t="shared" si="9"/>
        <v>138.79999999999995</v>
      </c>
      <c r="I91" s="240" t="str">
        <f t="shared" si="11"/>
        <v xml:space="preserve"> </v>
      </c>
      <c r="K91" s="9"/>
    </row>
    <row r="92" spans="1:12">
      <c r="A92" s="127">
        <v>15</v>
      </c>
      <c r="B92" s="125"/>
      <c r="C92" s="98" t="s">
        <v>112</v>
      </c>
      <c r="D92" s="10">
        <v>100</v>
      </c>
      <c r="E92" s="8">
        <v>1224.4000000000001</v>
      </c>
      <c r="F92" s="118">
        <v>42437</v>
      </c>
      <c r="G92" s="8">
        <f t="shared" si="8"/>
        <v>1324.4</v>
      </c>
      <c r="H92" s="8">
        <f t="shared" si="9"/>
        <v>38.5</v>
      </c>
      <c r="I92" s="240" t="str">
        <f t="shared" si="11"/>
        <v xml:space="preserve"> </v>
      </c>
      <c r="K92" s="9"/>
    </row>
    <row r="93" spans="1:12">
      <c r="A93" s="119"/>
      <c r="B93" s="120"/>
      <c r="C93" s="121"/>
      <c r="D93" s="122"/>
      <c r="E93" s="123"/>
      <c r="F93" s="124"/>
      <c r="G93" s="123"/>
      <c r="H93" s="123"/>
      <c r="I93" s="123"/>
      <c r="K93" s="9"/>
    </row>
    <row r="94" spans="1:12" ht="11.25" customHeight="1">
      <c r="B94" s="6"/>
      <c r="C94" s="6"/>
      <c r="K94" s="9"/>
    </row>
    <row r="95" spans="1:12">
      <c r="A95" s="317" t="s">
        <v>113</v>
      </c>
      <c r="B95" s="318"/>
      <c r="C95" s="318"/>
      <c r="D95" s="318"/>
      <c r="E95" s="318"/>
      <c r="F95" s="318"/>
      <c r="G95" s="318"/>
      <c r="H95" s="318"/>
      <c r="I95" s="318"/>
      <c r="J95" s="318"/>
      <c r="K95" s="318"/>
      <c r="L95" s="319"/>
    </row>
    <row r="96" spans="1:12">
      <c r="A96" s="93"/>
      <c r="B96" s="94"/>
      <c r="C96" s="94" t="s">
        <v>18</v>
      </c>
      <c r="D96" s="94" t="s">
        <v>19</v>
      </c>
      <c r="E96" s="94" t="s">
        <v>55</v>
      </c>
      <c r="F96" s="94" t="s">
        <v>21</v>
      </c>
      <c r="G96" s="94" t="s">
        <v>56</v>
      </c>
      <c r="H96" s="94" t="s">
        <v>57</v>
      </c>
      <c r="I96" s="94" t="s">
        <v>24</v>
      </c>
    </row>
    <row r="97" spans="1:13">
      <c r="B97" s="309"/>
      <c r="C97" s="309"/>
      <c r="D97" s="309"/>
      <c r="E97" s="94" t="s">
        <v>25</v>
      </c>
      <c r="F97" s="94" t="s">
        <v>26</v>
      </c>
      <c r="G97" s="94" t="s">
        <v>26</v>
      </c>
      <c r="H97" s="94" t="s">
        <v>59</v>
      </c>
      <c r="I97" s="94" t="s">
        <v>28</v>
      </c>
    </row>
    <row r="98" spans="1:13">
      <c r="B98" s="309"/>
      <c r="C98" s="309"/>
      <c r="D98" s="309"/>
      <c r="E98" s="1"/>
      <c r="F98" s="1"/>
      <c r="G98" s="309"/>
      <c r="H98" s="309"/>
      <c r="I98" s="94" t="s">
        <v>60</v>
      </c>
    </row>
    <row r="99" spans="1:13" ht="11.25" customHeight="1">
      <c r="A99" s="104">
        <v>1</v>
      </c>
      <c r="B99" s="98"/>
      <c r="C99" s="98" t="s">
        <v>99</v>
      </c>
      <c r="D99" s="10" t="s">
        <v>114</v>
      </c>
      <c r="E99" s="8">
        <v>1124.7</v>
      </c>
      <c r="F99" s="118">
        <v>42437</v>
      </c>
      <c r="G99" s="78">
        <f t="shared" ref="G99:G109" ca="1" si="12">(($D$9-F99)/365*12)</f>
        <v>7.3609004680364727</v>
      </c>
      <c r="H99" s="79">
        <f t="shared" ref="H99:H109" ca="1" si="13">(365/12*I99)+$D$9</f>
        <v>42802</v>
      </c>
      <c r="I99" s="189">
        <f ca="1">(12-G99)</f>
        <v>4.6390995319635273</v>
      </c>
      <c r="J99" s="240" t="str">
        <f t="shared" ref="J99:J104" ca="1" si="14">IF(I99&lt;0.33,"DUE LESS THAN 10 DAYS",IF(I99&lt;1,"DUE LESS THAN 30 DAYS"," "))</f>
        <v xml:space="preserve"> </v>
      </c>
    </row>
    <row r="100" spans="1:13">
      <c r="A100" s="103">
        <v>2</v>
      </c>
      <c r="B100" s="70"/>
      <c r="C100" s="67" t="s">
        <v>99</v>
      </c>
      <c r="D100" s="10" t="s">
        <v>115</v>
      </c>
      <c r="E100" s="8">
        <v>1124.7</v>
      </c>
      <c r="F100" s="118">
        <v>42437</v>
      </c>
      <c r="G100" s="78">
        <f t="shared" ca="1" si="12"/>
        <v>7.3609004680364727</v>
      </c>
      <c r="H100" s="79">
        <f t="shared" ca="1" si="13"/>
        <v>43167</v>
      </c>
      <c r="I100" s="189">
        <f ca="1">24-G100</f>
        <v>16.639099531963527</v>
      </c>
      <c r="J100" s="240" t="str">
        <f t="shared" ca="1" si="14"/>
        <v xml:space="preserve"> </v>
      </c>
    </row>
    <row r="101" spans="1:13">
      <c r="A101" s="103">
        <v>3</v>
      </c>
      <c r="B101" s="70"/>
      <c r="C101" s="67" t="s">
        <v>99</v>
      </c>
      <c r="D101" s="10" t="s">
        <v>116</v>
      </c>
      <c r="E101" s="8">
        <v>1124.7</v>
      </c>
      <c r="F101" s="118">
        <v>42437</v>
      </c>
      <c r="G101" s="78">
        <f t="shared" ca="1" si="12"/>
        <v>7.3609004680364727</v>
      </c>
      <c r="H101" s="79">
        <f t="shared" ca="1" si="13"/>
        <v>43897</v>
      </c>
      <c r="I101" s="189">
        <f ca="1">48-G101</f>
        <v>40.639099531963524</v>
      </c>
      <c r="J101" s="240" t="str">
        <f t="shared" ca="1" si="14"/>
        <v xml:space="preserve"> </v>
      </c>
    </row>
    <row r="102" spans="1:13">
      <c r="A102" s="103">
        <v>4</v>
      </c>
      <c r="B102" s="70"/>
      <c r="C102" s="52" t="s">
        <v>100</v>
      </c>
      <c r="D102" s="10" t="s">
        <v>114</v>
      </c>
      <c r="E102" s="8">
        <v>1124.7</v>
      </c>
      <c r="F102" s="118">
        <v>42437</v>
      </c>
      <c r="G102" s="78">
        <f t="shared" ca="1" si="12"/>
        <v>7.3609004680364727</v>
      </c>
      <c r="H102" s="79">
        <f t="shared" ca="1" si="13"/>
        <v>42802</v>
      </c>
      <c r="I102" s="189">
        <f ca="1">12-G102</f>
        <v>4.6390995319635273</v>
      </c>
      <c r="J102" s="240" t="str">
        <f t="shared" ca="1" si="14"/>
        <v xml:space="preserve"> </v>
      </c>
    </row>
    <row r="103" spans="1:13" ht="11.25" customHeight="1">
      <c r="A103" s="103">
        <v>5</v>
      </c>
      <c r="B103" s="71"/>
      <c r="C103" s="52" t="s">
        <v>117</v>
      </c>
      <c r="D103" s="21" t="s">
        <v>114</v>
      </c>
      <c r="E103" s="8">
        <v>1124.7</v>
      </c>
      <c r="F103" s="118">
        <v>42437</v>
      </c>
      <c r="G103" s="78">
        <f t="shared" ca="1" si="12"/>
        <v>7.3609004680364727</v>
      </c>
      <c r="H103" s="79">
        <f t="shared" ca="1" si="13"/>
        <v>42802</v>
      </c>
      <c r="I103" s="189">
        <f ca="1">12-G103</f>
        <v>4.6390995319635273</v>
      </c>
      <c r="J103" s="240" t="str">
        <f t="shared" ca="1" si="14"/>
        <v xml:space="preserve"> </v>
      </c>
    </row>
    <row r="104" spans="1:13">
      <c r="A104" s="103">
        <v>6</v>
      </c>
      <c r="B104" s="71"/>
      <c r="C104" s="52" t="s">
        <v>102</v>
      </c>
      <c r="D104" s="21" t="s">
        <v>115</v>
      </c>
      <c r="E104" s="8">
        <v>1124.7</v>
      </c>
      <c r="F104" s="118">
        <v>42437</v>
      </c>
      <c r="G104" s="78">
        <f t="shared" ca="1" si="12"/>
        <v>7.3609004680364727</v>
      </c>
      <c r="H104" s="79">
        <f t="shared" ca="1" si="13"/>
        <v>43167</v>
      </c>
      <c r="I104" s="189">
        <f ca="1">24-G104</f>
        <v>16.639099531963527</v>
      </c>
      <c r="J104" s="240" t="str">
        <f t="shared" ca="1" si="14"/>
        <v xml:space="preserve"> </v>
      </c>
    </row>
    <row r="105" spans="1:13">
      <c r="A105" s="103">
        <v>6</v>
      </c>
      <c r="B105" s="71"/>
      <c r="C105" s="52" t="s">
        <v>118</v>
      </c>
      <c r="D105" s="21" t="s">
        <v>115</v>
      </c>
      <c r="E105" s="8">
        <v>1124.7</v>
      </c>
      <c r="F105" s="118">
        <v>42437</v>
      </c>
      <c r="G105" s="78">
        <f t="shared" ca="1" si="12"/>
        <v>7.3609004680364727</v>
      </c>
      <c r="H105" s="79">
        <f t="shared" ca="1" si="13"/>
        <v>43167</v>
      </c>
      <c r="I105" s="189">
        <f ca="1">24-G105</f>
        <v>16.639099531963527</v>
      </c>
      <c r="J105" s="240"/>
    </row>
    <row r="106" spans="1:13">
      <c r="A106" s="103">
        <v>7</v>
      </c>
      <c r="B106" s="71"/>
      <c r="C106" s="52" t="s">
        <v>90</v>
      </c>
      <c r="D106" s="21" t="s">
        <v>114</v>
      </c>
      <c r="E106" s="8">
        <v>1124.7</v>
      </c>
      <c r="F106" s="118">
        <v>42437</v>
      </c>
      <c r="G106" s="78">
        <f t="shared" ca="1" si="12"/>
        <v>7.3609004680364727</v>
      </c>
      <c r="H106" s="79">
        <f t="shared" ca="1" si="13"/>
        <v>42802</v>
      </c>
      <c r="I106" s="189">
        <f ca="1">12-G106</f>
        <v>4.6390995319635273</v>
      </c>
      <c r="J106" s="240" t="str">
        <f ca="1">IF(I106&lt;0.33,"DUE LESS THAN 10 DAYS",IF(I106&lt;1,"DUE LESS THAN 30 DAYS"," "))</f>
        <v xml:space="preserve"> </v>
      </c>
      <c r="K106" s="9"/>
    </row>
    <row r="107" spans="1:13">
      <c r="A107" s="119">
        <v>8</v>
      </c>
      <c r="B107" s="71"/>
      <c r="C107" s="98" t="s">
        <v>105</v>
      </c>
      <c r="D107" s="21" t="s">
        <v>114</v>
      </c>
      <c r="E107" s="8">
        <v>1124.7</v>
      </c>
      <c r="F107" s="118">
        <v>42437</v>
      </c>
      <c r="G107" s="78">
        <f t="shared" ca="1" si="12"/>
        <v>7.3609004680364727</v>
      </c>
      <c r="H107" s="79">
        <f t="shared" ca="1" si="13"/>
        <v>42802</v>
      </c>
      <c r="I107" s="189">
        <f ca="1">12-G107</f>
        <v>4.6390995319635273</v>
      </c>
      <c r="J107" s="240"/>
      <c r="K107" s="9"/>
    </row>
    <row r="108" spans="1:13">
      <c r="A108" s="119">
        <v>9</v>
      </c>
      <c r="B108" s="125"/>
      <c r="C108" s="98" t="s">
        <v>112</v>
      </c>
      <c r="D108" s="21" t="s">
        <v>114</v>
      </c>
      <c r="E108" s="8">
        <v>1124.7</v>
      </c>
      <c r="F108" s="118">
        <v>42437</v>
      </c>
      <c r="G108" s="78">
        <f t="shared" ca="1" si="12"/>
        <v>7.3609004680364727</v>
      </c>
      <c r="H108" s="79">
        <f t="shared" ca="1" si="13"/>
        <v>42802</v>
      </c>
      <c r="I108" s="189">
        <f ca="1">12-G108</f>
        <v>4.6390995319635273</v>
      </c>
      <c r="J108" s="240" t="str">
        <f ca="1">IF(I108&lt;0.33,"DUE LESS THAN 10 DAYS",IF(I108&lt;1,"DUE LESS THAN 30 DAYS"," "))</f>
        <v xml:space="preserve"> </v>
      </c>
      <c r="K108" s="9"/>
    </row>
    <row r="109" spans="1:13">
      <c r="A109" s="119">
        <v>10</v>
      </c>
      <c r="B109" s="125"/>
      <c r="C109" s="98" t="s">
        <v>119</v>
      </c>
      <c r="D109" s="21" t="s">
        <v>114</v>
      </c>
      <c r="E109" s="8">
        <v>1124.7</v>
      </c>
      <c r="F109" s="118">
        <v>42437</v>
      </c>
      <c r="G109" s="78">
        <f t="shared" ca="1" si="12"/>
        <v>7.3609004680364727</v>
      </c>
      <c r="H109" s="79">
        <f t="shared" ca="1" si="13"/>
        <v>42802</v>
      </c>
      <c r="I109" s="189">
        <f ca="1">12-G109</f>
        <v>4.6390995319635273</v>
      </c>
      <c r="J109" s="240"/>
      <c r="K109" s="9"/>
    </row>
    <row r="110" spans="1:13">
      <c r="B110" s="6"/>
      <c r="C110" s="6"/>
      <c r="K110" s="9"/>
    </row>
    <row r="112" spans="1:13">
      <c r="M112" s="293"/>
    </row>
    <row r="114" spans="13:13">
      <c r="M114" s="1"/>
    </row>
    <row r="115" spans="13:13" s="6" customFormat="1" ht="13.5" customHeight="1"/>
    <row r="116" spans="13:13" s="1" customFormat="1" ht="13.5" customHeight="1"/>
    <row r="117" spans="13:13" s="1" customFormat="1" ht="13.5" customHeight="1"/>
  </sheetData>
  <mergeCells count="23">
    <mergeCell ref="A46:L46"/>
    <mergeCell ref="C13:D13"/>
    <mergeCell ref="E13:F13"/>
    <mergeCell ref="H14:I14"/>
    <mergeCell ref="B19:C20"/>
    <mergeCell ref="G19:G20"/>
    <mergeCell ref="A18:L18"/>
    <mergeCell ref="A95:L95"/>
    <mergeCell ref="J3:K3"/>
    <mergeCell ref="L3:R3"/>
    <mergeCell ref="L4:R4"/>
    <mergeCell ref="D1:I1"/>
    <mergeCell ref="D5:J5"/>
    <mergeCell ref="D4:J4"/>
    <mergeCell ref="H13:I13"/>
    <mergeCell ref="H12:I12"/>
    <mergeCell ref="A74:L74"/>
    <mergeCell ref="B75:C76"/>
    <mergeCell ref="C11:D11"/>
    <mergeCell ref="E11:F11"/>
    <mergeCell ref="H11:I11"/>
    <mergeCell ref="C12:D12"/>
    <mergeCell ref="E12:F12"/>
  </mergeCells>
  <conditionalFormatting sqref="I44">
    <cfRule type="cellIs" dxfId="34" priority="272" stopIfTrue="1" operator="lessThan">
      <formula>0</formula>
    </cfRule>
  </conditionalFormatting>
  <conditionalFormatting sqref="I93">
    <cfRule type="cellIs" dxfId="33" priority="24" stopIfTrue="1" operator="lessThan">
      <formula>0</formula>
    </cfRule>
  </conditionalFormatting>
  <conditionalFormatting sqref="H87:H92 H77:H85">
    <cfRule type="cellIs" dxfId="32" priority="20" operator="lessThan">
      <formula>0</formula>
    </cfRule>
    <cfRule type="cellIs" dxfId="31" priority="21" operator="lessThan">
      <formula>10</formula>
    </cfRule>
  </conditionalFormatting>
  <conditionalFormatting sqref="I99:I104 K50:K55 K58:K62 I106:I109 K64:K71">
    <cfRule type="cellIs" dxfId="30" priority="17" operator="lessThan">
      <formula>0</formula>
    </cfRule>
    <cfRule type="cellIs" dxfId="29" priority="18" operator="lessThan">
      <formula>0.05</formula>
    </cfRule>
    <cfRule type="cellIs" dxfId="28" priority="19" operator="lessThan">
      <formula>0</formula>
    </cfRule>
  </conditionalFormatting>
  <conditionalFormatting sqref="I21:I43">
    <cfRule type="cellIs" dxfId="27" priority="15" operator="lessThan">
      <formula>0</formula>
    </cfRule>
    <cfRule type="cellIs" dxfId="26" priority="16" operator="lessThan">
      <formula>10</formula>
    </cfRule>
  </conditionalFormatting>
  <conditionalFormatting sqref="K56:K57">
    <cfRule type="cellIs" dxfId="25" priority="12" operator="lessThan">
      <formula>0</formula>
    </cfRule>
    <cfRule type="cellIs" dxfId="24" priority="13" operator="lessThan">
      <formula>0.05</formula>
    </cfRule>
    <cfRule type="cellIs" dxfId="23" priority="14" operator="lessThan">
      <formula>0</formula>
    </cfRule>
  </conditionalFormatting>
  <conditionalFormatting sqref="I105">
    <cfRule type="cellIs" dxfId="22" priority="9" operator="lessThan">
      <formula>0</formula>
    </cfRule>
    <cfRule type="cellIs" dxfId="21" priority="10" operator="lessThan">
      <formula>0.05</formula>
    </cfRule>
    <cfRule type="cellIs" dxfId="20" priority="11" operator="lessThan">
      <formula>0</formula>
    </cfRule>
  </conditionalFormatting>
  <conditionalFormatting sqref="H86">
    <cfRule type="cellIs" dxfId="19" priority="7" operator="lessThan">
      <formula>0</formula>
    </cfRule>
    <cfRule type="cellIs" dxfId="18" priority="8" operator="lessThan">
      <formula>10</formula>
    </cfRule>
  </conditionalFormatting>
  <conditionalFormatting sqref="K63">
    <cfRule type="cellIs" dxfId="17" priority="4" operator="lessThan">
      <formula>0</formula>
    </cfRule>
    <cfRule type="cellIs" dxfId="16" priority="5" operator="lessThan">
      <formula>0.05</formula>
    </cfRule>
    <cfRule type="cellIs" dxfId="15" priority="6" operator="lessThan">
      <formula>0</formula>
    </cfRule>
  </conditionalFormatting>
  <conditionalFormatting sqref="K72">
    <cfRule type="cellIs" dxfId="14" priority="1" operator="lessThan">
      <formula>0</formula>
    </cfRule>
    <cfRule type="cellIs" dxfId="13" priority="2" operator="lessThan">
      <formula>0.05</formula>
    </cfRule>
    <cfRule type="cellIs" dxfId="12" priority="3" operator="lessThan">
      <formula>0</formula>
    </cfRule>
  </conditionalFormatting>
  <pageMargins left="0.7" right="0.7" top="0.75" bottom="0.75" header="0.3" footer="0.3"/>
  <pageSetup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AE119"/>
  <sheetViews>
    <sheetView zoomScale="130" zoomScaleNormal="130" workbookViewId="0">
      <selection activeCell="A9" sqref="A9"/>
    </sheetView>
  </sheetViews>
  <sheetFormatPr defaultColWidth="8.85546875" defaultRowHeight="12.75"/>
  <cols>
    <col min="1" max="1" width="4.140625" style="23" customWidth="1"/>
    <col min="2" max="2" width="21.28515625" customWidth="1"/>
    <col min="3" max="3" width="19.28515625" customWidth="1"/>
    <col min="4" max="6" width="10.7109375" customWidth="1"/>
    <col min="7" max="7" width="12.7109375" customWidth="1"/>
    <col min="8" max="8" width="13.42578125" customWidth="1"/>
    <col min="9" max="9" width="11.42578125" customWidth="1"/>
    <col min="10" max="10" width="10" customWidth="1"/>
    <col min="11" max="11" width="12.7109375" customWidth="1"/>
    <col min="12" max="12" width="13" customWidth="1"/>
    <col min="13" max="13" width="12.28515625" style="31" customWidth="1"/>
  </cols>
  <sheetData>
    <row r="2" spans="1:14" ht="27.75">
      <c r="A2" s="338" t="s">
        <v>0</v>
      </c>
      <c r="B2" s="338"/>
      <c r="C2" s="338"/>
      <c r="D2" s="338"/>
      <c r="E2" s="338"/>
      <c r="F2" s="338"/>
      <c r="G2" s="338"/>
      <c r="H2" s="338"/>
      <c r="I2" s="338"/>
      <c r="J2" s="338"/>
      <c r="K2" s="338"/>
      <c r="L2" s="338"/>
    </row>
    <row r="3" spans="1:14">
      <c r="D3" s="308"/>
      <c r="E3" s="308"/>
      <c r="F3" s="308"/>
      <c r="G3" s="308"/>
      <c r="H3" s="308"/>
      <c r="I3" s="308"/>
      <c r="J3" s="308"/>
      <c r="K3" s="308"/>
      <c r="L3" s="308"/>
    </row>
    <row r="4" spans="1:14" ht="20.25">
      <c r="D4" s="340" t="str">
        <f>Inspections!D4</f>
        <v>EUROCOPTER AS 350 B2 S/N 4510</v>
      </c>
      <c r="E4" s="340"/>
      <c r="F4" s="340"/>
      <c r="G4" s="340"/>
      <c r="H4" s="340"/>
      <c r="I4" s="340"/>
      <c r="J4" s="203"/>
      <c r="K4" s="203"/>
      <c r="L4" s="203"/>
    </row>
    <row r="5" spans="1:14" ht="18.75" customHeight="1">
      <c r="D5" s="340" t="str">
        <f>Inspections!D5</f>
        <v>TURBOMECA ARRIEL 1D1 S/N 9720</v>
      </c>
      <c r="E5" s="340"/>
      <c r="F5" s="340"/>
      <c r="G5" s="340"/>
      <c r="H5" s="340"/>
      <c r="I5" s="340"/>
      <c r="J5" s="308"/>
      <c r="K5" s="11"/>
      <c r="L5" s="11"/>
    </row>
    <row r="6" spans="1:14" ht="15.6" customHeight="1">
      <c r="A6" s="202"/>
      <c r="B6" s="202"/>
      <c r="C6" s="202"/>
      <c r="D6" s="202"/>
      <c r="E6" s="202"/>
      <c r="F6" s="202"/>
      <c r="G6" s="202"/>
      <c r="H6" s="202"/>
      <c r="I6" s="202"/>
      <c r="J6" s="202"/>
      <c r="K6" s="202"/>
      <c r="L6" s="202"/>
    </row>
    <row r="7" spans="1:14" ht="15" customHeight="1">
      <c r="A7" s="202"/>
      <c r="B7" s="202"/>
      <c r="C7" s="202"/>
      <c r="D7" s="202"/>
      <c r="E7" s="202"/>
      <c r="F7" s="202"/>
      <c r="G7" s="202"/>
      <c r="H7" s="202"/>
      <c r="I7" s="202"/>
      <c r="J7" s="202"/>
      <c r="K7" s="202"/>
      <c r="L7" s="202"/>
    </row>
    <row r="8" spans="1:14" ht="15">
      <c r="A8" s="24"/>
      <c r="B8" s="13"/>
      <c r="C8" s="14"/>
      <c r="D8" s="15"/>
      <c r="E8" s="16"/>
      <c r="F8" s="16"/>
      <c r="G8" s="16"/>
      <c r="H8" s="16"/>
      <c r="I8" s="16"/>
      <c r="J8" s="16"/>
      <c r="K8" s="17"/>
      <c r="L8" s="17"/>
    </row>
    <row r="9" spans="1:14">
      <c r="A9" s="25"/>
      <c r="B9" s="59"/>
      <c r="C9" s="109" t="s">
        <v>15</v>
      </c>
      <c r="D9" s="110">
        <f ca="1">NOW()</f>
        <v>42660.894055902776</v>
      </c>
      <c r="E9" s="40"/>
      <c r="F9" s="40"/>
      <c r="G9" s="40"/>
      <c r="H9" s="40"/>
      <c r="I9" s="40"/>
      <c r="J9" s="6"/>
      <c r="K9" s="6"/>
      <c r="L9" s="6"/>
    </row>
    <row r="10" spans="1:14" ht="15.75">
      <c r="A10" s="25"/>
      <c r="B10" s="323" t="s">
        <v>12</v>
      </c>
      <c r="C10" s="328"/>
      <c r="D10" s="339">
        <v>108</v>
      </c>
      <c r="E10" s="339"/>
      <c r="F10" s="108"/>
      <c r="G10" s="108"/>
      <c r="H10" s="108"/>
      <c r="I10" s="108"/>
      <c r="J10" s="6"/>
      <c r="K10" s="6"/>
      <c r="L10" s="6"/>
    </row>
    <row r="11" spans="1:14" ht="15.75">
      <c r="B11" s="323" t="s">
        <v>16</v>
      </c>
      <c r="C11" s="328"/>
      <c r="D11" s="329" t="str">
        <f>Inspections!E11</f>
        <v>C-FWZH</v>
      </c>
      <c r="E11" s="329"/>
      <c r="F11" s="323" t="s">
        <v>120</v>
      </c>
      <c r="G11" s="323"/>
      <c r="H11" s="323"/>
      <c r="I11" s="346"/>
      <c r="J11" s="344">
        <v>4770</v>
      </c>
      <c r="K11" s="345"/>
      <c r="L11" s="12"/>
    </row>
    <row r="12" spans="1:14" ht="15.75">
      <c r="A12" s="26"/>
      <c r="B12" s="323" t="s">
        <v>7</v>
      </c>
      <c r="C12" s="330"/>
      <c r="D12" s="329">
        <f>Inspections!E12</f>
        <v>1285.9000000000001</v>
      </c>
      <c r="E12" s="329"/>
      <c r="F12" s="323" t="s">
        <v>121</v>
      </c>
      <c r="G12" s="330"/>
      <c r="H12" s="330"/>
      <c r="I12" s="330"/>
      <c r="J12" s="344">
        <v>5443</v>
      </c>
      <c r="K12" s="345"/>
      <c r="L12" s="12"/>
    </row>
    <row r="13" spans="1:14" ht="15.75">
      <c r="A13" s="26"/>
      <c r="B13" s="323" t="s">
        <v>122</v>
      </c>
      <c r="C13" s="330"/>
      <c r="D13" s="329">
        <f>Inspections!E13</f>
        <v>4058</v>
      </c>
      <c r="E13" s="329"/>
      <c r="F13" s="323" t="s">
        <v>123</v>
      </c>
      <c r="G13" s="330"/>
      <c r="H13" s="330"/>
      <c r="I13" s="330"/>
      <c r="J13" s="344">
        <v>6510.11</v>
      </c>
      <c r="K13" s="345"/>
    </row>
    <row r="15" spans="1:14" s="6" customFormat="1" ht="13.5" customHeight="1">
      <c r="A15" s="341" t="s">
        <v>124</v>
      </c>
      <c r="B15" s="342"/>
      <c r="C15" s="342"/>
      <c r="D15" s="342"/>
      <c r="E15" s="342"/>
      <c r="F15" s="342"/>
      <c r="G15" s="342"/>
      <c r="H15" s="342"/>
      <c r="I15" s="342"/>
      <c r="J15" s="342"/>
      <c r="K15" s="342"/>
      <c r="L15" s="343"/>
    </row>
    <row r="16" spans="1:14" s="1" customFormat="1" ht="13.5" customHeight="1">
      <c r="A16" s="2"/>
      <c r="B16" s="4" t="s">
        <v>18</v>
      </c>
      <c r="C16" s="4" t="s">
        <v>53</v>
      </c>
      <c r="D16" s="4" t="s">
        <v>125</v>
      </c>
      <c r="E16" s="4" t="s">
        <v>126</v>
      </c>
      <c r="F16" s="4" t="s">
        <v>127</v>
      </c>
      <c r="G16" s="4" t="s">
        <v>20</v>
      </c>
      <c r="H16" s="4" t="s">
        <v>59</v>
      </c>
      <c r="I16" s="4" t="s">
        <v>128</v>
      </c>
      <c r="J16" s="4" t="s">
        <v>129</v>
      </c>
      <c r="K16" s="4" t="s">
        <v>23</v>
      </c>
      <c r="L16" s="4" t="s">
        <v>130</v>
      </c>
      <c r="M16" s="4" t="s">
        <v>131</v>
      </c>
      <c r="N16" s="4" t="s">
        <v>132</v>
      </c>
    </row>
    <row r="17" spans="1:31" s="1" customFormat="1" ht="13.5" customHeight="1">
      <c r="A17" s="3"/>
      <c r="B17" s="5"/>
      <c r="C17" s="5"/>
      <c r="D17" s="5" t="s">
        <v>133</v>
      </c>
      <c r="E17" s="5" t="s">
        <v>134</v>
      </c>
      <c r="F17" s="5" t="s">
        <v>135</v>
      </c>
      <c r="G17" s="5" t="s">
        <v>136</v>
      </c>
      <c r="H17" s="5" t="s">
        <v>137</v>
      </c>
      <c r="I17" s="5" t="s">
        <v>136</v>
      </c>
      <c r="J17" s="5"/>
      <c r="K17" s="5" t="s">
        <v>27</v>
      </c>
      <c r="L17" s="5" t="s">
        <v>138</v>
      </c>
      <c r="M17" s="32"/>
    </row>
    <row r="18" spans="1:31" s="1" customFormat="1" ht="13.5" customHeight="1">
      <c r="A18" s="27">
        <v>1</v>
      </c>
      <c r="B18" s="19" t="s">
        <v>139</v>
      </c>
      <c r="C18" s="182" t="s">
        <v>140</v>
      </c>
      <c r="D18" s="182" t="s">
        <v>141</v>
      </c>
      <c r="E18" s="183">
        <v>3500</v>
      </c>
      <c r="F18" s="182" t="s">
        <v>142</v>
      </c>
      <c r="G18" s="183">
        <v>219.1</v>
      </c>
      <c r="H18" s="184">
        <v>40962</v>
      </c>
      <c r="I18" s="183">
        <v>1140.9000000000001</v>
      </c>
      <c r="J18" s="183">
        <f>$D$12-G18+I18</f>
        <v>2207.7000000000003</v>
      </c>
      <c r="K18" s="183">
        <f t="shared" ref="K18:K49" si="0">L18+$D$12</f>
        <v>2578.1999999999998</v>
      </c>
      <c r="L18" s="183">
        <f t="shared" ref="L18:L49" si="1">E18-J18</f>
        <v>1292.2999999999997</v>
      </c>
      <c r="M18" s="240" t="str">
        <f>IF(L18&lt;50,"DUE LESS THAN 50 HRS",IF(L18&lt;100,"DUE LESS THAN 100 HRS"," "))</f>
        <v xml:space="preserve"> </v>
      </c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1" ht="12.75" customHeight="1">
      <c r="A19" s="27">
        <v>2</v>
      </c>
      <c r="B19" s="19" t="s">
        <v>143</v>
      </c>
      <c r="C19" s="182" t="s">
        <v>144</v>
      </c>
      <c r="D19" s="182" t="s">
        <v>145</v>
      </c>
      <c r="E19" s="183">
        <v>80000</v>
      </c>
      <c r="F19" s="185" t="s">
        <v>146</v>
      </c>
      <c r="G19" s="183">
        <v>219.1</v>
      </c>
      <c r="H19" s="184">
        <v>40962</v>
      </c>
      <c r="I19" s="183">
        <v>7249.9</v>
      </c>
      <c r="J19" s="183">
        <f t="shared" ref="J19:J71" si="2">$D$12-G19+I19</f>
        <v>8316.7000000000007</v>
      </c>
      <c r="K19" s="183">
        <f t="shared" si="0"/>
        <v>72969.2</v>
      </c>
      <c r="L19" s="183">
        <f t="shared" si="1"/>
        <v>71683.3</v>
      </c>
    </row>
    <row r="20" spans="1:31">
      <c r="A20" s="27">
        <v>3</v>
      </c>
      <c r="B20" s="19" t="s">
        <v>143</v>
      </c>
      <c r="C20" s="182" t="s">
        <v>144</v>
      </c>
      <c r="D20" s="182" t="s">
        <v>147</v>
      </c>
      <c r="E20" s="183">
        <v>80000</v>
      </c>
      <c r="F20" s="185" t="s">
        <v>146</v>
      </c>
      <c r="G20" s="183">
        <v>219.1</v>
      </c>
      <c r="H20" s="184">
        <v>40962</v>
      </c>
      <c r="I20" s="183">
        <v>7249.9</v>
      </c>
      <c r="J20" s="183">
        <f t="shared" si="2"/>
        <v>8316.7000000000007</v>
      </c>
      <c r="K20" s="183">
        <f t="shared" si="0"/>
        <v>72969.2</v>
      </c>
      <c r="L20" s="183">
        <f t="shared" si="1"/>
        <v>71683.3</v>
      </c>
    </row>
    <row r="21" spans="1:31">
      <c r="A21" s="27">
        <v>4</v>
      </c>
      <c r="B21" s="19" t="s">
        <v>143</v>
      </c>
      <c r="C21" s="182" t="s">
        <v>144</v>
      </c>
      <c r="D21" s="182" t="s">
        <v>148</v>
      </c>
      <c r="E21" s="183">
        <v>80000</v>
      </c>
      <c r="F21" s="185" t="s">
        <v>146</v>
      </c>
      <c r="G21" s="183">
        <v>219.1</v>
      </c>
      <c r="H21" s="184">
        <v>40962</v>
      </c>
      <c r="I21" s="183">
        <v>7249.9</v>
      </c>
      <c r="J21" s="183">
        <f t="shared" si="2"/>
        <v>8316.7000000000007</v>
      </c>
      <c r="K21" s="183">
        <f t="shared" si="0"/>
        <v>72969.2</v>
      </c>
      <c r="L21" s="183">
        <f t="shared" si="1"/>
        <v>71683.3</v>
      </c>
    </row>
    <row r="22" spans="1:31">
      <c r="A22" s="27">
        <v>5</v>
      </c>
      <c r="B22" s="19" t="s">
        <v>149</v>
      </c>
      <c r="C22" s="182" t="s">
        <v>150</v>
      </c>
      <c r="D22" s="182">
        <v>40639509</v>
      </c>
      <c r="E22" s="183">
        <v>500</v>
      </c>
      <c r="F22" s="182" t="s">
        <v>151</v>
      </c>
      <c r="G22" s="183">
        <v>1126.4000000000001</v>
      </c>
      <c r="H22" s="184">
        <v>42446</v>
      </c>
      <c r="I22" s="183">
        <v>0</v>
      </c>
      <c r="J22" s="183">
        <f t="shared" si="2"/>
        <v>159.5</v>
      </c>
      <c r="K22" s="183">
        <f t="shared" si="0"/>
        <v>1626.4</v>
      </c>
      <c r="L22" s="183">
        <f t="shared" si="1"/>
        <v>340.5</v>
      </c>
    </row>
    <row r="23" spans="1:31">
      <c r="A23" s="27">
        <v>6</v>
      </c>
      <c r="B23" s="30" t="s">
        <v>152</v>
      </c>
      <c r="C23" s="182" t="s">
        <v>153</v>
      </c>
      <c r="D23" s="182" t="s">
        <v>154</v>
      </c>
      <c r="E23" s="183">
        <v>3000</v>
      </c>
      <c r="F23" s="182" t="s">
        <v>151</v>
      </c>
      <c r="G23" s="183">
        <v>219.1</v>
      </c>
      <c r="H23" s="184">
        <v>40962</v>
      </c>
      <c r="I23" s="183">
        <v>0</v>
      </c>
      <c r="J23" s="183">
        <f t="shared" si="2"/>
        <v>1066.8000000000002</v>
      </c>
      <c r="K23" s="183">
        <f t="shared" si="0"/>
        <v>3219.1</v>
      </c>
      <c r="L23" s="183">
        <f t="shared" si="1"/>
        <v>1933.1999999999998</v>
      </c>
    </row>
    <row r="24" spans="1:31">
      <c r="A24" s="27">
        <v>7</v>
      </c>
      <c r="B24" s="29" t="s">
        <v>155</v>
      </c>
      <c r="C24" s="182">
        <v>593404</v>
      </c>
      <c r="D24" s="182" t="s">
        <v>154</v>
      </c>
      <c r="E24" s="183">
        <v>3600</v>
      </c>
      <c r="F24" s="182" t="s">
        <v>146</v>
      </c>
      <c r="G24" s="183">
        <v>291.10000000000002</v>
      </c>
      <c r="H24" s="184">
        <v>40962</v>
      </c>
      <c r="I24" s="183">
        <v>0</v>
      </c>
      <c r="J24" s="183">
        <f t="shared" si="2"/>
        <v>994.80000000000007</v>
      </c>
      <c r="K24" s="183">
        <f t="shared" si="0"/>
        <v>3891.1</v>
      </c>
      <c r="L24" s="183">
        <f t="shared" si="1"/>
        <v>2605.1999999999998</v>
      </c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</row>
    <row r="25" spans="1:31">
      <c r="A25" s="27">
        <v>8</v>
      </c>
      <c r="B25" s="29" t="s">
        <v>156</v>
      </c>
      <c r="C25" s="182">
        <v>593404</v>
      </c>
      <c r="D25" s="182" t="s">
        <v>154</v>
      </c>
      <c r="E25" s="183">
        <v>3600</v>
      </c>
      <c r="F25" s="182" t="s">
        <v>146</v>
      </c>
      <c r="G25" s="183">
        <v>291.10000000000002</v>
      </c>
      <c r="H25" s="184">
        <v>40962</v>
      </c>
      <c r="I25" s="183">
        <v>0</v>
      </c>
      <c r="J25" s="183">
        <f t="shared" si="2"/>
        <v>994.80000000000007</v>
      </c>
      <c r="K25" s="183">
        <f t="shared" si="0"/>
        <v>3891.1</v>
      </c>
      <c r="L25" s="183">
        <f t="shared" si="1"/>
        <v>2605.1999999999998</v>
      </c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28"/>
      <c r="AE25" s="28"/>
    </row>
    <row r="26" spans="1:31">
      <c r="A26" s="27">
        <v>9</v>
      </c>
      <c r="B26" s="29" t="s">
        <v>157</v>
      </c>
      <c r="C26" s="182">
        <v>593404</v>
      </c>
      <c r="D26" s="182" t="s">
        <v>154</v>
      </c>
      <c r="E26" s="183">
        <v>3600</v>
      </c>
      <c r="F26" s="182" t="s">
        <v>146</v>
      </c>
      <c r="G26" s="183">
        <v>291.10000000000002</v>
      </c>
      <c r="H26" s="184">
        <v>40962</v>
      </c>
      <c r="I26" s="183">
        <v>0</v>
      </c>
      <c r="J26" s="183">
        <f t="shared" si="2"/>
        <v>994.80000000000007</v>
      </c>
      <c r="K26" s="183">
        <f t="shared" si="0"/>
        <v>3891.1</v>
      </c>
      <c r="L26" s="183">
        <f t="shared" si="1"/>
        <v>2605.1999999999998</v>
      </c>
    </row>
    <row r="27" spans="1:31">
      <c r="A27" s="27">
        <v>10</v>
      </c>
      <c r="B27" s="29" t="s">
        <v>158</v>
      </c>
      <c r="C27" s="182">
        <v>593404</v>
      </c>
      <c r="D27" s="182" t="s">
        <v>154</v>
      </c>
      <c r="E27" s="183">
        <v>3600</v>
      </c>
      <c r="F27" s="182" t="s">
        <v>146</v>
      </c>
      <c r="G27" s="183">
        <v>291.10000000000002</v>
      </c>
      <c r="H27" s="184">
        <v>40962</v>
      </c>
      <c r="I27" s="183">
        <v>0</v>
      </c>
      <c r="J27" s="183">
        <f t="shared" si="2"/>
        <v>994.80000000000007</v>
      </c>
      <c r="K27" s="183">
        <f t="shared" si="0"/>
        <v>3891.1</v>
      </c>
      <c r="L27" s="183">
        <f t="shared" si="1"/>
        <v>2605.1999999999998</v>
      </c>
    </row>
    <row r="28" spans="1:31">
      <c r="A28" s="27">
        <v>11</v>
      </c>
      <c r="B28" s="29" t="s">
        <v>159</v>
      </c>
      <c r="C28" s="182">
        <v>593404</v>
      </c>
      <c r="D28" s="182" t="s">
        <v>154</v>
      </c>
      <c r="E28" s="183">
        <v>3600</v>
      </c>
      <c r="F28" s="182" t="s">
        <v>146</v>
      </c>
      <c r="G28" s="183">
        <v>291.10000000000002</v>
      </c>
      <c r="H28" s="184">
        <v>40962</v>
      </c>
      <c r="I28" s="183">
        <v>0</v>
      </c>
      <c r="J28" s="183">
        <f t="shared" si="2"/>
        <v>994.80000000000007</v>
      </c>
      <c r="K28" s="183">
        <f t="shared" si="0"/>
        <v>3891.1</v>
      </c>
      <c r="L28" s="183">
        <f t="shared" si="1"/>
        <v>2605.1999999999998</v>
      </c>
    </row>
    <row r="29" spans="1:31">
      <c r="A29" s="27">
        <v>12</v>
      </c>
      <c r="B29" s="29" t="s">
        <v>160</v>
      </c>
      <c r="C29" s="182">
        <v>593404</v>
      </c>
      <c r="D29" s="182" t="s">
        <v>154</v>
      </c>
      <c r="E29" s="183">
        <v>3600</v>
      </c>
      <c r="F29" s="182" t="s">
        <v>146</v>
      </c>
      <c r="G29" s="183">
        <v>291.10000000000002</v>
      </c>
      <c r="H29" s="184">
        <v>40962</v>
      </c>
      <c r="I29" s="183">
        <v>0</v>
      </c>
      <c r="J29" s="183">
        <f t="shared" si="2"/>
        <v>994.80000000000007</v>
      </c>
      <c r="K29" s="183">
        <f t="shared" si="0"/>
        <v>3891.1</v>
      </c>
      <c r="L29" s="183">
        <f t="shared" si="1"/>
        <v>2605.1999999999998</v>
      </c>
    </row>
    <row r="30" spans="1:31">
      <c r="A30" s="27">
        <v>13</v>
      </c>
      <c r="B30" s="19" t="s">
        <v>161</v>
      </c>
      <c r="C30" s="186" t="s">
        <v>162</v>
      </c>
      <c r="D30" s="182" t="s">
        <v>163</v>
      </c>
      <c r="E30" s="183">
        <v>3500</v>
      </c>
      <c r="F30" s="182" t="s">
        <v>142</v>
      </c>
      <c r="G30" s="183">
        <v>291.10000000000002</v>
      </c>
      <c r="H30" s="184">
        <v>40962</v>
      </c>
      <c r="I30" s="183">
        <v>1417.2</v>
      </c>
      <c r="J30" s="183">
        <f t="shared" si="2"/>
        <v>2412</v>
      </c>
      <c r="K30" s="183">
        <f t="shared" si="0"/>
        <v>2373.9</v>
      </c>
      <c r="L30" s="183">
        <f t="shared" si="1"/>
        <v>1088</v>
      </c>
    </row>
    <row r="31" spans="1:31">
      <c r="A31" s="27">
        <v>14</v>
      </c>
      <c r="B31" s="19" t="s">
        <v>164</v>
      </c>
      <c r="C31" s="186" t="s">
        <v>165</v>
      </c>
      <c r="D31" s="182" t="s">
        <v>166</v>
      </c>
      <c r="E31" s="185">
        <v>2400</v>
      </c>
      <c r="F31" s="182" t="s">
        <v>151</v>
      </c>
      <c r="G31" s="183">
        <v>219.1</v>
      </c>
      <c r="H31" s="184">
        <v>40962</v>
      </c>
      <c r="I31" s="183">
        <v>0</v>
      </c>
      <c r="J31" s="183">
        <f t="shared" ref="J31" si="3">$D$12-G31+I31</f>
        <v>1066.8000000000002</v>
      </c>
      <c r="K31" s="183">
        <f t="shared" si="0"/>
        <v>2619.1</v>
      </c>
      <c r="L31" s="183">
        <f t="shared" si="1"/>
        <v>1333.1999999999998</v>
      </c>
    </row>
    <row r="32" spans="1:31">
      <c r="A32" s="27">
        <v>15</v>
      </c>
      <c r="B32" s="19" t="s">
        <v>164</v>
      </c>
      <c r="C32" s="186" t="s">
        <v>165</v>
      </c>
      <c r="D32" s="182" t="s">
        <v>167</v>
      </c>
      <c r="E32" s="185">
        <v>2400</v>
      </c>
      <c r="F32" s="182" t="s">
        <v>151</v>
      </c>
      <c r="G32" s="183">
        <v>219.1</v>
      </c>
      <c r="H32" s="184">
        <v>40962</v>
      </c>
      <c r="I32" s="183">
        <v>0</v>
      </c>
      <c r="J32" s="183">
        <f t="shared" si="2"/>
        <v>1066.8000000000002</v>
      </c>
      <c r="K32" s="183">
        <f t="shared" si="0"/>
        <v>2619.1</v>
      </c>
      <c r="L32" s="183">
        <f t="shared" si="1"/>
        <v>1333.1999999999998</v>
      </c>
    </row>
    <row r="33" spans="1:31">
      <c r="A33" s="27">
        <v>16</v>
      </c>
      <c r="B33" s="29" t="s">
        <v>168</v>
      </c>
      <c r="C33" s="186">
        <v>593733</v>
      </c>
      <c r="D33" s="182" t="s">
        <v>169</v>
      </c>
      <c r="E33" s="183">
        <v>3600</v>
      </c>
      <c r="F33" s="182" t="s">
        <v>146</v>
      </c>
      <c r="G33" s="183">
        <v>219.1</v>
      </c>
      <c r="H33" s="184">
        <v>40962</v>
      </c>
      <c r="I33" s="183">
        <v>9.8000000000000007</v>
      </c>
      <c r="J33" s="183">
        <f t="shared" si="2"/>
        <v>1076.6000000000001</v>
      </c>
      <c r="K33" s="183">
        <f t="shared" si="0"/>
        <v>3809.2999999999997</v>
      </c>
      <c r="L33" s="183">
        <f t="shared" si="1"/>
        <v>2523.3999999999996</v>
      </c>
      <c r="N33" s="28"/>
      <c r="O33" s="28"/>
      <c r="P33" s="28"/>
      <c r="Q33" s="28"/>
      <c r="R33" s="28"/>
      <c r="S33" s="28"/>
      <c r="T33" s="28"/>
      <c r="U33" s="28"/>
      <c r="V33" s="28"/>
      <c r="W33" s="28"/>
      <c r="X33" s="28"/>
      <c r="Y33" s="28"/>
      <c r="Z33" s="28"/>
      <c r="AA33" s="28"/>
      <c r="AB33" s="28"/>
      <c r="AC33" s="28"/>
      <c r="AD33" s="28"/>
      <c r="AE33" s="28"/>
    </row>
    <row r="34" spans="1:31">
      <c r="A34" s="27">
        <v>17</v>
      </c>
      <c r="B34" s="29" t="s">
        <v>170</v>
      </c>
      <c r="C34" s="186" t="s">
        <v>171</v>
      </c>
      <c r="D34" s="182" t="s">
        <v>62</v>
      </c>
      <c r="E34" s="183">
        <v>1800</v>
      </c>
      <c r="F34" s="182" t="s">
        <v>146</v>
      </c>
      <c r="G34" s="183">
        <v>1124.7</v>
      </c>
      <c r="H34" s="184">
        <v>42437</v>
      </c>
      <c r="I34" s="183">
        <v>0</v>
      </c>
      <c r="J34" s="183">
        <f t="shared" si="2"/>
        <v>161.20000000000005</v>
      </c>
      <c r="K34" s="183">
        <f t="shared" si="0"/>
        <v>2924.7</v>
      </c>
      <c r="L34" s="183">
        <f t="shared" si="1"/>
        <v>1638.8</v>
      </c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</row>
    <row r="35" spans="1:31">
      <c r="A35" s="27">
        <v>18</v>
      </c>
      <c r="B35" s="29" t="s">
        <v>172</v>
      </c>
      <c r="C35" s="182" t="s">
        <v>173</v>
      </c>
      <c r="D35" s="182" t="s">
        <v>174</v>
      </c>
      <c r="E35" s="183">
        <v>10500</v>
      </c>
      <c r="F35" s="182" t="s">
        <v>146</v>
      </c>
      <c r="G35" s="183">
        <v>219.1</v>
      </c>
      <c r="H35" s="184">
        <v>40962</v>
      </c>
      <c r="I35" s="183">
        <v>3228.9</v>
      </c>
      <c r="J35" s="183">
        <f t="shared" si="2"/>
        <v>4295.7000000000007</v>
      </c>
      <c r="K35" s="183">
        <f t="shared" si="0"/>
        <v>7490.1999999999989</v>
      </c>
      <c r="L35" s="183">
        <f t="shared" si="1"/>
        <v>6204.2999999999993</v>
      </c>
    </row>
    <row r="36" spans="1:31">
      <c r="A36" s="27">
        <v>19</v>
      </c>
      <c r="B36" s="19" t="s">
        <v>175</v>
      </c>
      <c r="C36" s="182" t="s">
        <v>176</v>
      </c>
      <c r="D36" s="182" t="s">
        <v>177</v>
      </c>
      <c r="E36" s="183">
        <v>6600</v>
      </c>
      <c r="F36" s="185" t="s">
        <v>146</v>
      </c>
      <c r="G36" s="183">
        <v>219.1</v>
      </c>
      <c r="H36" s="184">
        <v>40962</v>
      </c>
      <c r="I36" s="183">
        <v>3277.5</v>
      </c>
      <c r="J36" s="187">
        <f t="shared" si="2"/>
        <v>4344.3</v>
      </c>
      <c r="K36" s="183">
        <f t="shared" si="0"/>
        <v>3541.6</v>
      </c>
      <c r="L36" s="183">
        <f t="shared" si="1"/>
        <v>2255.6999999999998</v>
      </c>
    </row>
    <row r="37" spans="1:31">
      <c r="A37" s="27">
        <v>20</v>
      </c>
      <c r="B37" s="19" t="s">
        <v>175</v>
      </c>
      <c r="C37" s="182" t="s">
        <v>176</v>
      </c>
      <c r="D37" s="182" t="s">
        <v>178</v>
      </c>
      <c r="E37" s="183">
        <v>6600</v>
      </c>
      <c r="F37" s="185" t="s">
        <v>146</v>
      </c>
      <c r="G37" s="183">
        <v>219.1</v>
      </c>
      <c r="H37" s="184">
        <v>40962</v>
      </c>
      <c r="I37" s="183">
        <v>3277.5</v>
      </c>
      <c r="J37" s="187">
        <f t="shared" si="2"/>
        <v>4344.3</v>
      </c>
      <c r="K37" s="183">
        <f t="shared" si="0"/>
        <v>3541.6</v>
      </c>
      <c r="L37" s="183">
        <f t="shared" si="1"/>
        <v>2255.6999999999998</v>
      </c>
    </row>
    <row r="38" spans="1:31">
      <c r="A38" s="27">
        <v>21</v>
      </c>
      <c r="B38" s="19" t="s">
        <v>175</v>
      </c>
      <c r="C38" s="182" t="s">
        <v>176</v>
      </c>
      <c r="D38" s="182" t="s">
        <v>179</v>
      </c>
      <c r="E38" s="183">
        <v>6600</v>
      </c>
      <c r="F38" s="185" t="s">
        <v>146</v>
      </c>
      <c r="G38" s="183">
        <v>219.1</v>
      </c>
      <c r="H38" s="184">
        <v>40962</v>
      </c>
      <c r="I38" s="183">
        <v>3277.5</v>
      </c>
      <c r="J38" s="187">
        <f t="shared" si="2"/>
        <v>4344.3</v>
      </c>
      <c r="K38" s="183">
        <f t="shared" si="0"/>
        <v>3541.6</v>
      </c>
      <c r="L38" s="183">
        <f t="shared" si="1"/>
        <v>2255.6999999999998</v>
      </c>
    </row>
    <row r="39" spans="1:31">
      <c r="A39" s="27">
        <v>22</v>
      </c>
      <c r="B39" s="19" t="s">
        <v>180</v>
      </c>
      <c r="C39" s="182" t="s">
        <v>181</v>
      </c>
      <c r="D39" s="182">
        <v>80488</v>
      </c>
      <c r="E39" s="183">
        <v>3000</v>
      </c>
      <c r="F39" s="182" t="s">
        <v>146</v>
      </c>
      <c r="G39" s="183">
        <v>219.1</v>
      </c>
      <c r="H39" s="184">
        <v>40962</v>
      </c>
      <c r="I39" s="183">
        <v>923.4</v>
      </c>
      <c r="J39" s="187">
        <f t="shared" si="2"/>
        <v>1990.2000000000003</v>
      </c>
      <c r="K39" s="183">
        <f t="shared" si="0"/>
        <v>2295.6999999999998</v>
      </c>
      <c r="L39" s="183">
        <f t="shared" si="1"/>
        <v>1009.7999999999997</v>
      </c>
    </row>
    <row r="40" spans="1:31">
      <c r="A40" s="27">
        <v>23</v>
      </c>
      <c r="B40" s="19" t="s">
        <v>180</v>
      </c>
      <c r="C40" s="182" t="s">
        <v>181</v>
      </c>
      <c r="D40" s="182">
        <v>80596</v>
      </c>
      <c r="E40" s="183">
        <v>3000</v>
      </c>
      <c r="F40" s="182" t="s">
        <v>146</v>
      </c>
      <c r="G40" s="183">
        <v>219.1</v>
      </c>
      <c r="H40" s="184">
        <v>40962</v>
      </c>
      <c r="I40" s="183">
        <v>923.4</v>
      </c>
      <c r="J40" s="187">
        <f t="shared" si="2"/>
        <v>1990.2000000000003</v>
      </c>
      <c r="K40" s="183">
        <f t="shared" si="0"/>
        <v>2295.6999999999998</v>
      </c>
      <c r="L40" s="183">
        <f t="shared" si="1"/>
        <v>1009.7999999999997</v>
      </c>
    </row>
    <row r="41" spans="1:31">
      <c r="A41" s="27">
        <v>24</v>
      </c>
      <c r="B41" s="19" t="s">
        <v>180</v>
      </c>
      <c r="C41" s="182" t="s">
        <v>181</v>
      </c>
      <c r="D41" s="182">
        <v>80602</v>
      </c>
      <c r="E41" s="183">
        <v>3000</v>
      </c>
      <c r="F41" s="182" t="s">
        <v>146</v>
      </c>
      <c r="G41" s="183">
        <v>219.1</v>
      </c>
      <c r="H41" s="184">
        <v>40962</v>
      </c>
      <c r="I41" s="183">
        <v>923.4</v>
      </c>
      <c r="J41" s="187">
        <f t="shared" si="2"/>
        <v>1990.2000000000003</v>
      </c>
      <c r="K41" s="183">
        <f t="shared" si="0"/>
        <v>2295.6999999999998</v>
      </c>
      <c r="L41" s="183">
        <f t="shared" si="1"/>
        <v>1009.7999999999997</v>
      </c>
    </row>
    <row r="42" spans="1:31">
      <c r="A42" s="27">
        <v>25</v>
      </c>
      <c r="B42" s="19" t="s">
        <v>180</v>
      </c>
      <c r="C42" s="182" t="s">
        <v>181</v>
      </c>
      <c r="D42" s="182">
        <v>80731</v>
      </c>
      <c r="E42" s="183">
        <v>3000</v>
      </c>
      <c r="F42" s="182" t="s">
        <v>146</v>
      </c>
      <c r="G42" s="183">
        <v>219.1</v>
      </c>
      <c r="H42" s="184">
        <v>40962</v>
      </c>
      <c r="I42" s="183">
        <v>923.4</v>
      </c>
      <c r="J42" s="187">
        <f t="shared" si="2"/>
        <v>1990.2000000000003</v>
      </c>
      <c r="K42" s="183">
        <f t="shared" si="0"/>
        <v>2295.6999999999998</v>
      </c>
      <c r="L42" s="183">
        <f t="shared" si="1"/>
        <v>1009.7999999999997</v>
      </c>
    </row>
    <row r="43" spans="1:31">
      <c r="A43" s="27">
        <v>26</v>
      </c>
      <c r="B43" s="19" t="s">
        <v>180</v>
      </c>
      <c r="C43" s="182" t="s">
        <v>181</v>
      </c>
      <c r="D43" s="182">
        <v>81018</v>
      </c>
      <c r="E43" s="183">
        <v>3000</v>
      </c>
      <c r="F43" s="182" t="s">
        <v>146</v>
      </c>
      <c r="G43" s="183">
        <v>219.1</v>
      </c>
      <c r="H43" s="184">
        <v>40962</v>
      </c>
      <c r="I43" s="183">
        <v>923.4</v>
      </c>
      <c r="J43" s="187">
        <f t="shared" si="2"/>
        <v>1990.2000000000003</v>
      </c>
      <c r="K43" s="183">
        <f t="shared" si="0"/>
        <v>2295.6999999999998</v>
      </c>
      <c r="L43" s="183">
        <f t="shared" si="1"/>
        <v>1009.7999999999997</v>
      </c>
    </row>
    <row r="44" spans="1:31">
      <c r="A44" s="27">
        <v>27</v>
      </c>
      <c r="B44" s="19" t="s">
        <v>180</v>
      </c>
      <c r="C44" s="182" t="s">
        <v>181</v>
      </c>
      <c r="D44" s="182">
        <v>81242</v>
      </c>
      <c r="E44" s="183">
        <v>3000</v>
      </c>
      <c r="F44" s="182" t="s">
        <v>146</v>
      </c>
      <c r="G44" s="183">
        <v>219.1</v>
      </c>
      <c r="H44" s="184">
        <v>40962</v>
      </c>
      <c r="I44" s="183">
        <v>923.4</v>
      </c>
      <c r="J44" s="187">
        <f t="shared" si="2"/>
        <v>1990.2000000000003</v>
      </c>
      <c r="K44" s="183">
        <f t="shared" si="0"/>
        <v>2295.6999999999998</v>
      </c>
      <c r="L44" s="183">
        <f t="shared" si="1"/>
        <v>1009.7999999999997</v>
      </c>
    </row>
    <row r="45" spans="1:31">
      <c r="A45" s="27">
        <v>28</v>
      </c>
      <c r="B45" s="19" t="s">
        <v>180</v>
      </c>
      <c r="C45" s="182" t="s">
        <v>182</v>
      </c>
      <c r="D45" s="182">
        <v>73327</v>
      </c>
      <c r="E45" s="183">
        <v>3000</v>
      </c>
      <c r="F45" s="182" t="s">
        <v>146</v>
      </c>
      <c r="G45" s="183">
        <v>219.1</v>
      </c>
      <c r="H45" s="184">
        <v>40962</v>
      </c>
      <c r="I45" s="183">
        <v>923.4</v>
      </c>
      <c r="J45" s="187">
        <f t="shared" si="2"/>
        <v>1990.2000000000003</v>
      </c>
      <c r="K45" s="183">
        <f t="shared" si="0"/>
        <v>2295.6999999999998</v>
      </c>
      <c r="L45" s="183">
        <f t="shared" si="1"/>
        <v>1009.7999999999997</v>
      </c>
    </row>
    <row r="46" spans="1:31">
      <c r="A46" s="27">
        <v>29</v>
      </c>
      <c r="B46" s="19" t="s">
        <v>180</v>
      </c>
      <c r="C46" s="182" t="s">
        <v>182</v>
      </c>
      <c r="D46" s="182">
        <v>73338</v>
      </c>
      <c r="E46" s="183">
        <v>3000</v>
      </c>
      <c r="F46" s="182" t="s">
        <v>146</v>
      </c>
      <c r="G46" s="183">
        <v>219.1</v>
      </c>
      <c r="H46" s="184">
        <v>40962</v>
      </c>
      <c r="I46" s="183">
        <v>923.4</v>
      </c>
      <c r="J46" s="187">
        <f t="shared" si="2"/>
        <v>1990.2000000000003</v>
      </c>
      <c r="K46" s="183">
        <f t="shared" si="0"/>
        <v>2295.6999999999998</v>
      </c>
      <c r="L46" s="183">
        <f t="shared" si="1"/>
        <v>1009.7999999999997</v>
      </c>
    </row>
    <row r="47" spans="1:31">
      <c r="A47" s="27">
        <v>30</v>
      </c>
      <c r="B47" s="19" t="s">
        <v>180</v>
      </c>
      <c r="C47" s="182" t="s">
        <v>182</v>
      </c>
      <c r="D47" s="182">
        <v>73456</v>
      </c>
      <c r="E47" s="183">
        <v>3000</v>
      </c>
      <c r="F47" s="182" t="s">
        <v>146</v>
      </c>
      <c r="G47" s="183">
        <v>219.1</v>
      </c>
      <c r="H47" s="184">
        <v>40962</v>
      </c>
      <c r="I47" s="183">
        <v>923.4</v>
      </c>
      <c r="J47" s="187">
        <f t="shared" si="2"/>
        <v>1990.2000000000003</v>
      </c>
      <c r="K47" s="183">
        <f t="shared" si="0"/>
        <v>2295.6999999999998</v>
      </c>
      <c r="L47" s="183">
        <f t="shared" si="1"/>
        <v>1009.7999999999997</v>
      </c>
    </row>
    <row r="48" spans="1:31">
      <c r="A48" s="27">
        <v>31</v>
      </c>
      <c r="B48" s="19" t="s">
        <v>180</v>
      </c>
      <c r="C48" s="182" t="s">
        <v>182</v>
      </c>
      <c r="D48" s="182">
        <v>73761</v>
      </c>
      <c r="E48" s="183">
        <v>3000</v>
      </c>
      <c r="F48" s="182" t="s">
        <v>146</v>
      </c>
      <c r="G48" s="183">
        <v>219.1</v>
      </c>
      <c r="H48" s="184">
        <v>40962</v>
      </c>
      <c r="I48" s="183">
        <v>923.4</v>
      </c>
      <c r="J48" s="187">
        <f t="shared" si="2"/>
        <v>1990.2000000000003</v>
      </c>
      <c r="K48" s="183">
        <f t="shared" si="0"/>
        <v>2295.6999999999998</v>
      </c>
      <c r="L48" s="183">
        <f t="shared" si="1"/>
        <v>1009.7999999999997</v>
      </c>
    </row>
    <row r="49" spans="1:31">
      <c r="A49" s="27">
        <v>32</v>
      </c>
      <c r="B49" s="19" t="s">
        <v>180</v>
      </c>
      <c r="C49" s="182" t="s">
        <v>182</v>
      </c>
      <c r="D49" s="182">
        <v>73764</v>
      </c>
      <c r="E49" s="183">
        <v>3000</v>
      </c>
      <c r="F49" s="182" t="s">
        <v>146</v>
      </c>
      <c r="G49" s="183">
        <v>219.1</v>
      </c>
      <c r="H49" s="184">
        <v>40962</v>
      </c>
      <c r="I49" s="183">
        <v>923.4</v>
      </c>
      <c r="J49" s="187">
        <f t="shared" si="2"/>
        <v>1990.2000000000003</v>
      </c>
      <c r="K49" s="183">
        <f t="shared" si="0"/>
        <v>2295.6999999999998</v>
      </c>
      <c r="L49" s="183">
        <f t="shared" si="1"/>
        <v>1009.7999999999997</v>
      </c>
    </row>
    <row r="50" spans="1:31">
      <c r="A50" s="27">
        <v>33</v>
      </c>
      <c r="B50" s="19" t="s">
        <v>180</v>
      </c>
      <c r="C50" s="182" t="s">
        <v>182</v>
      </c>
      <c r="D50" s="182">
        <v>73765</v>
      </c>
      <c r="E50" s="183">
        <v>3000</v>
      </c>
      <c r="F50" s="182" t="s">
        <v>146</v>
      </c>
      <c r="G50" s="183">
        <v>219.1</v>
      </c>
      <c r="H50" s="184">
        <v>40962</v>
      </c>
      <c r="I50" s="183">
        <v>923.4</v>
      </c>
      <c r="J50" s="187">
        <f t="shared" si="2"/>
        <v>1990.2000000000003</v>
      </c>
      <c r="K50" s="183">
        <f t="shared" ref="K50:K81" si="4">L50+$D$12</f>
        <v>2295.6999999999998</v>
      </c>
      <c r="L50" s="183">
        <f t="shared" ref="L50:L81" si="5">E50-J50</f>
        <v>1009.7999999999997</v>
      </c>
    </row>
    <row r="51" spans="1:31">
      <c r="A51" s="27">
        <v>34</v>
      </c>
      <c r="B51" s="19" t="s">
        <v>183</v>
      </c>
      <c r="C51" s="186" t="s">
        <v>184</v>
      </c>
      <c r="D51" s="182">
        <v>20560</v>
      </c>
      <c r="E51" s="183">
        <v>20000</v>
      </c>
      <c r="F51" s="185" t="s">
        <v>146</v>
      </c>
      <c r="G51" s="183">
        <v>378.1</v>
      </c>
      <c r="H51" s="184">
        <v>41261</v>
      </c>
      <c r="I51" s="183">
        <v>1730.7</v>
      </c>
      <c r="J51" s="187">
        <f t="shared" si="2"/>
        <v>2638.5</v>
      </c>
      <c r="K51" s="183">
        <f t="shared" si="4"/>
        <v>18647.400000000001</v>
      </c>
      <c r="L51" s="183">
        <f t="shared" si="5"/>
        <v>17361.5</v>
      </c>
    </row>
    <row r="52" spans="1:31">
      <c r="A52" s="27">
        <v>35</v>
      </c>
      <c r="B52" s="19" t="s">
        <v>183</v>
      </c>
      <c r="C52" s="186" t="s">
        <v>184</v>
      </c>
      <c r="D52" s="182">
        <v>20563</v>
      </c>
      <c r="E52" s="183">
        <v>20000</v>
      </c>
      <c r="F52" s="185" t="s">
        <v>146</v>
      </c>
      <c r="G52" s="183">
        <v>378.1</v>
      </c>
      <c r="H52" s="184">
        <v>41261</v>
      </c>
      <c r="I52" s="183">
        <v>1720.6</v>
      </c>
      <c r="J52" s="187">
        <f t="shared" si="2"/>
        <v>2628.4</v>
      </c>
      <c r="K52" s="183">
        <f t="shared" si="4"/>
        <v>18657.5</v>
      </c>
      <c r="L52" s="183">
        <f t="shared" si="5"/>
        <v>17371.599999999999</v>
      </c>
    </row>
    <row r="53" spans="1:31">
      <c r="A53" s="27">
        <v>36</v>
      </c>
      <c r="B53" s="19" t="s">
        <v>183</v>
      </c>
      <c r="C53" s="186" t="s">
        <v>185</v>
      </c>
      <c r="D53" s="182">
        <v>41189</v>
      </c>
      <c r="E53" s="183">
        <v>20000</v>
      </c>
      <c r="F53" s="185" t="s">
        <v>146</v>
      </c>
      <c r="G53" s="183">
        <v>378.1</v>
      </c>
      <c r="H53" s="184">
        <v>41261</v>
      </c>
      <c r="I53" s="183">
        <v>0</v>
      </c>
      <c r="J53" s="187">
        <f t="shared" si="2"/>
        <v>907.80000000000007</v>
      </c>
      <c r="K53" s="183">
        <f t="shared" si="4"/>
        <v>20378.100000000002</v>
      </c>
      <c r="L53" s="183">
        <f t="shared" si="5"/>
        <v>19092.2</v>
      </c>
    </row>
    <row r="54" spans="1:31">
      <c r="A54" s="27">
        <v>37</v>
      </c>
      <c r="B54" s="19" t="s">
        <v>186</v>
      </c>
      <c r="C54" s="186" t="s">
        <v>187</v>
      </c>
      <c r="D54" s="182" t="s">
        <v>188</v>
      </c>
      <c r="E54" s="183">
        <v>20000</v>
      </c>
      <c r="F54" s="185" t="s">
        <v>146</v>
      </c>
      <c r="G54" s="183">
        <v>219.1</v>
      </c>
      <c r="H54" s="184">
        <v>40962</v>
      </c>
      <c r="I54" s="183">
        <v>11610.8</v>
      </c>
      <c r="J54" s="187">
        <f t="shared" si="2"/>
        <v>12677.599999999999</v>
      </c>
      <c r="K54" s="183">
        <f t="shared" si="4"/>
        <v>8608.3000000000011</v>
      </c>
      <c r="L54" s="183">
        <f t="shared" si="5"/>
        <v>7322.4000000000015</v>
      </c>
    </row>
    <row r="55" spans="1:31">
      <c r="A55" s="27">
        <v>38</v>
      </c>
      <c r="B55" s="29" t="s">
        <v>189</v>
      </c>
      <c r="C55" s="182" t="s">
        <v>190</v>
      </c>
      <c r="D55" s="182" t="s">
        <v>191</v>
      </c>
      <c r="E55" s="183">
        <v>20000</v>
      </c>
      <c r="F55" s="182" t="s">
        <v>146</v>
      </c>
      <c r="G55" s="183">
        <v>219.1</v>
      </c>
      <c r="H55" s="184">
        <v>40962</v>
      </c>
      <c r="I55" s="183">
        <v>14533.3</v>
      </c>
      <c r="J55" s="183">
        <f t="shared" si="2"/>
        <v>15600.099999999999</v>
      </c>
      <c r="K55" s="183">
        <f t="shared" si="4"/>
        <v>5685.8000000000011</v>
      </c>
      <c r="L55" s="183">
        <f t="shared" si="5"/>
        <v>4399.9000000000015</v>
      </c>
    </row>
    <row r="56" spans="1:31" ht="13.5" thickBot="1">
      <c r="A56" s="27">
        <v>39</v>
      </c>
      <c r="B56" s="29" t="s">
        <v>192</v>
      </c>
      <c r="C56" s="182" t="s">
        <v>193</v>
      </c>
      <c r="D56" s="182" t="s">
        <v>194</v>
      </c>
      <c r="E56" s="183">
        <v>20000</v>
      </c>
      <c r="F56" s="182" t="s">
        <v>146</v>
      </c>
      <c r="G56" s="183">
        <v>219.1</v>
      </c>
      <c r="H56" s="184">
        <v>40962</v>
      </c>
      <c r="I56" s="183">
        <v>14533.3</v>
      </c>
      <c r="J56" s="183">
        <f t="shared" si="2"/>
        <v>15600.099999999999</v>
      </c>
      <c r="K56" s="183">
        <f t="shared" si="4"/>
        <v>5685.8000000000011</v>
      </c>
      <c r="L56" s="183">
        <f t="shared" si="5"/>
        <v>4399.9000000000015</v>
      </c>
    </row>
    <row r="57" spans="1:31" ht="13.5" thickBot="1">
      <c r="A57" s="27">
        <v>40</v>
      </c>
      <c r="B57" s="29" t="s">
        <v>195</v>
      </c>
      <c r="C57" s="186" t="s">
        <v>196</v>
      </c>
      <c r="D57" s="182" t="s">
        <v>197</v>
      </c>
      <c r="E57" s="183">
        <v>20000</v>
      </c>
      <c r="F57" s="182" t="s">
        <v>146</v>
      </c>
      <c r="G57" s="183">
        <v>219.1</v>
      </c>
      <c r="H57" s="184">
        <v>40962</v>
      </c>
      <c r="I57" s="183">
        <v>7132.1</v>
      </c>
      <c r="J57" s="183">
        <f t="shared" si="2"/>
        <v>8198.9000000000015</v>
      </c>
      <c r="K57" s="183">
        <f t="shared" si="4"/>
        <v>13086.999999999998</v>
      </c>
      <c r="L57" s="255">
        <f t="shared" si="5"/>
        <v>11801.099999999999</v>
      </c>
      <c r="M57" s="256">
        <f>6*8031.7+J12-6502.04</f>
        <v>47131.159999999996</v>
      </c>
      <c r="N57" s="244">
        <v>93700</v>
      </c>
    </row>
    <row r="58" spans="1:31">
      <c r="A58" s="27">
        <v>41</v>
      </c>
      <c r="B58" s="19" t="s">
        <v>198</v>
      </c>
      <c r="C58" s="182" t="s">
        <v>199</v>
      </c>
      <c r="D58" s="182" t="s">
        <v>200</v>
      </c>
      <c r="E58" s="183">
        <v>3500</v>
      </c>
      <c r="F58" s="182" t="s">
        <v>142</v>
      </c>
      <c r="G58" s="183">
        <v>219.1</v>
      </c>
      <c r="H58" s="184">
        <v>40962</v>
      </c>
      <c r="I58" s="183">
        <v>1140.9000000000001</v>
      </c>
      <c r="J58" s="183">
        <f t="shared" si="2"/>
        <v>2207.7000000000003</v>
      </c>
      <c r="K58" s="183">
        <f t="shared" si="4"/>
        <v>2578.1999999999998</v>
      </c>
      <c r="L58" s="183">
        <f t="shared" si="5"/>
        <v>1292.2999999999997</v>
      </c>
    </row>
    <row r="59" spans="1:31">
      <c r="A59" s="27">
        <v>42</v>
      </c>
      <c r="B59" s="19" t="s">
        <v>201</v>
      </c>
      <c r="C59" s="186" t="s">
        <v>202</v>
      </c>
      <c r="D59" s="182" t="s">
        <v>203</v>
      </c>
      <c r="E59" s="185">
        <v>20000</v>
      </c>
      <c r="F59" s="182" t="s">
        <v>146</v>
      </c>
      <c r="G59" s="183">
        <v>219.1</v>
      </c>
      <c r="H59" s="184">
        <v>40962</v>
      </c>
      <c r="I59" s="183">
        <v>5214.7</v>
      </c>
      <c r="J59" s="183">
        <f t="shared" si="2"/>
        <v>6281.5</v>
      </c>
      <c r="K59" s="183">
        <f t="shared" si="4"/>
        <v>15004.4</v>
      </c>
      <c r="L59" s="183">
        <f t="shared" si="5"/>
        <v>13718.5</v>
      </c>
    </row>
    <row r="60" spans="1:31">
      <c r="A60" s="27">
        <v>43</v>
      </c>
      <c r="B60" s="19" t="s">
        <v>201</v>
      </c>
      <c r="C60" s="186" t="s">
        <v>202</v>
      </c>
      <c r="D60" s="182" t="s">
        <v>204</v>
      </c>
      <c r="E60" s="185">
        <v>20000</v>
      </c>
      <c r="F60" s="182" t="s">
        <v>146</v>
      </c>
      <c r="G60" s="183">
        <v>219.1</v>
      </c>
      <c r="H60" s="184">
        <v>40962</v>
      </c>
      <c r="I60" s="183">
        <v>5214.7</v>
      </c>
      <c r="J60" s="183">
        <f t="shared" si="2"/>
        <v>6281.5</v>
      </c>
      <c r="K60" s="183">
        <f t="shared" si="4"/>
        <v>15004.4</v>
      </c>
      <c r="L60" s="183">
        <f t="shared" si="5"/>
        <v>13718.5</v>
      </c>
    </row>
    <row r="61" spans="1:31">
      <c r="A61" s="27">
        <v>44</v>
      </c>
      <c r="B61" s="19" t="s">
        <v>201</v>
      </c>
      <c r="C61" s="186" t="s">
        <v>202</v>
      </c>
      <c r="D61" s="182" t="s">
        <v>205</v>
      </c>
      <c r="E61" s="185">
        <v>20000</v>
      </c>
      <c r="F61" s="182" t="s">
        <v>146</v>
      </c>
      <c r="G61" s="183">
        <v>219.1</v>
      </c>
      <c r="H61" s="184">
        <v>40962</v>
      </c>
      <c r="I61" s="183">
        <v>5214.7</v>
      </c>
      <c r="J61" s="183">
        <f t="shared" si="2"/>
        <v>6281.5</v>
      </c>
      <c r="K61" s="183">
        <f t="shared" si="4"/>
        <v>15004.4</v>
      </c>
      <c r="L61" s="183">
        <f t="shared" si="5"/>
        <v>13718.5</v>
      </c>
    </row>
    <row r="62" spans="1:31">
      <c r="A62" s="27">
        <v>45</v>
      </c>
      <c r="B62" s="19" t="s">
        <v>201</v>
      </c>
      <c r="C62" s="186" t="s">
        <v>202</v>
      </c>
      <c r="D62" s="182" t="s">
        <v>206</v>
      </c>
      <c r="E62" s="185">
        <v>20000</v>
      </c>
      <c r="F62" s="182" t="s">
        <v>146</v>
      </c>
      <c r="G62" s="183">
        <v>219.1</v>
      </c>
      <c r="H62" s="184">
        <v>40962</v>
      </c>
      <c r="I62" s="183">
        <v>1417.2</v>
      </c>
      <c r="J62" s="183">
        <f t="shared" si="2"/>
        <v>2484</v>
      </c>
      <c r="K62" s="183">
        <f t="shared" si="4"/>
        <v>18801.900000000001</v>
      </c>
      <c r="L62" s="183">
        <f t="shared" si="5"/>
        <v>17516</v>
      </c>
    </row>
    <row r="63" spans="1:31">
      <c r="A63" s="27">
        <v>46</v>
      </c>
      <c r="B63" s="19" t="s">
        <v>201</v>
      </c>
      <c r="C63" s="186" t="s">
        <v>202</v>
      </c>
      <c r="D63" s="182" t="s">
        <v>207</v>
      </c>
      <c r="E63" s="185">
        <v>20000</v>
      </c>
      <c r="F63" s="182" t="s">
        <v>146</v>
      </c>
      <c r="G63" s="183">
        <v>219.1</v>
      </c>
      <c r="H63" s="184">
        <v>40962</v>
      </c>
      <c r="I63" s="183">
        <v>1417.2</v>
      </c>
      <c r="J63" s="183">
        <f t="shared" si="2"/>
        <v>2484</v>
      </c>
      <c r="K63" s="183">
        <f t="shared" si="4"/>
        <v>18801.900000000001</v>
      </c>
      <c r="L63" s="183">
        <f t="shared" si="5"/>
        <v>17516</v>
      </c>
    </row>
    <row r="64" spans="1:31" s="28" customFormat="1">
      <c r="A64" s="27">
        <v>47</v>
      </c>
      <c r="B64" s="19" t="s">
        <v>208</v>
      </c>
      <c r="C64" s="186" t="s">
        <v>209</v>
      </c>
      <c r="D64" s="182">
        <v>502</v>
      </c>
      <c r="E64" s="183">
        <v>3000</v>
      </c>
      <c r="F64" s="182" t="s">
        <v>142</v>
      </c>
      <c r="G64" s="183">
        <v>219.1</v>
      </c>
      <c r="H64" s="184">
        <v>40962</v>
      </c>
      <c r="I64" s="183">
        <v>0</v>
      </c>
      <c r="J64" s="187">
        <f t="shared" si="2"/>
        <v>1066.8000000000002</v>
      </c>
      <c r="K64" s="183">
        <f t="shared" si="4"/>
        <v>3219.1</v>
      </c>
      <c r="L64" s="183">
        <f t="shared" si="5"/>
        <v>1933.1999999999998</v>
      </c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</row>
    <row r="65" spans="1:31">
      <c r="A65" s="27">
        <v>48</v>
      </c>
      <c r="B65" s="19" t="s">
        <v>208</v>
      </c>
      <c r="C65" s="186" t="s">
        <v>210</v>
      </c>
      <c r="D65" s="182">
        <v>839</v>
      </c>
      <c r="E65" s="183">
        <v>3000</v>
      </c>
      <c r="F65" s="182" t="s">
        <v>142</v>
      </c>
      <c r="G65" s="183">
        <v>219.1</v>
      </c>
      <c r="H65" s="184">
        <v>40962</v>
      </c>
      <c r="I65" s="183">
        <v>0</v>
      </c>
      <c r="J65" s="187">
        <f t="shared" si="2"/>
        <v>1066.8000000000002</v>
      </c>
      <c r="K65" s="183">
        <f t="shared" si="4"/>
        <v>3219.1</v>
      </c>
      <c r="L65" s="183">
        <f t="shared" si="5"/>
        <v>1933.1999999999998</v>
      </c>
    </row>
    <row r="66" spans="1:31" s="28" customFormat="1">
      <c r="A66" s="27">
        <v>49</v>
      </c>
      <c r="B66" s="19" t="s">
        <v>208</v>
      </c>
      <c r="C66" s="186" t="s">
        <v>211</v>
      </c>
      <c r="D66" s="182">
        <v>313</v>
      </c>
      <c r="E66" s="183">
        <v>3000</v>
      </c>
      <c r="F66" s="182" t="s">
        <v>142</v>
      </c>
      <c r="G66" s="183">
        <v>219.1</v>
      </c>
      <c r="H66" s="184">
        <v>40962</v>
      </c>
      <c r="I66" s="183">
        <v>0</v>
      </c>
      <c r="J66" s="187">
        <f t="shared" si="2"/>
        <v>1066.8000000000002</v>
      </c>
      <c r="K66" s="183">
        <f t="shared" si="4"/>
        <v>3219.1</v>
      </c>
      <c r="L66" s="183">
        <f t="shared" si="5"/>
        <v>1933.1999999999998</v>
      </c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</row>
    <row r="67" spans="1:31" s="28" customFormat="1">
      <c r="A67" s="27">
        <v>50</v>
      </c>
      <c r="B67" s="29" t="s">
        <v>212</v>
      </c>
      <c r="C67" s="182" t="s">
        <v>213</v>
      </c>
      <c r="D67" s="182">
        <v>42283</v>
      </c>
      <c r="E67" s="183">
        <v>3000</v>
      </c>
      <c r="F67" s="185" t="s">
        <v>146</v>
      </c>
      <c r="G67" s="183">
        <v>219.1</v>
      </c>
      <c r="H67" s="184">
        <v>40962</v>
      </c>
      <c r="I67" s="183">
        <v>300.3</v>
      </c>
      <c r="J67" s="187">
        <f t="shared" si="2"/>
        <v>1367.1000000000001</v>
      </c>
      <c r="K67" s="183">
        <f t="shared" si="4"/>
        <v>2918.8</v>
      </c>
      <c r="L67" s="183">
        <f t="shared" si="5"/>
        <v>1632.8999999999999</v>
      </c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</row>
    <row r="68" spans="1:31">
      <c r="A68" s="27">
        <v>51</v>
      </c>
      <c r="B68" s="19" t="s">
        <v>212</v>
      </c>
      <c r="C68" s="182" t="s">
        <v>213</v>
      </c>
      <c r="D68" s="182">
        <v>41370</v>
      </c>
      <c r="E68" s="183">
        <v>3000</v>
      </c>
      <c r="F68" s="185" t="s">
        <v>146</v>
      </c>
      <c r="G68" s="183">
        <v>219.1</v>
      </c>
      <c r="H68" s="184">
        <v>40962</v>
      </c>
      <c r="I68" s="183">
        <v>300.3</v>
      </c>
      <c r="J68" s="187">
        <f t="shared" si="2"/>
        <v>1367.1000000000001</v>
      </c>
      <c r="K68" s="183">
        <f t="shared" si="4"/>
        <v>2918.8</v>
      </c>
      <c r="L68" s="183">
        <f t="shared" si="5"/>
        <v>1632.8999999999999</v>
      </c>
    </row>
    <row r="69" spans="1:31">
      <c r="A69" s="27">
        <v>52</v>
      </c>
      <c r="B69" s="19" t="s">
        <v>212</v>
      </c>
      <c r="C69" s="182" t="s">
        <v>213</v>
      </c>
      <c r="D69" s="182">
        <v>42304</v>
      </c>
      <c r="E69" s="183">
        <v>3000</v>
      </c>
      <c r="F69" s="185" t="s">
        <v>146</v>
      </c>
      <c r="G69" s="183">
        <v>219.1</v>
      </c>
      <c r="H69" s="184">
        <v>40962</v>
      </c>
      <c r="I69" s="183">
        <v>300.3</v>
      </c>
      <c r="J69" s="187">
        <f t="shared" si="2"/>
        <v>1367.1000000000001</v>
      </c>
      <c r="K69" s="183">
        <f t="shared" si="4"/>
        <v>2918.8</v>
      </c>
      <c r="L69" s="183">
        <f t="shared" si="5"/>
        <v>1632.8999999999999</v>
      </c>
    </row>
    <row r="70" spans="1:31">
      <c r="A70" s="27">
        <v>53</v>
      </c>
      <c r="B70" s="19" t="s">
        <v>212</v>
      </c>
      <c r="C70" s="182" t="s">
        <v>213</v>
      </c>
      <c r="D70" s="182">
        <v>41805</v>
      </c>
      <c r="E70" s="183">
        <v>3000</v>
      </c>
      <c r="F70" s="185" t="s">
        <v>146</v>
      </c>
      <c r="G70" s="183">
        <v>219.1</v>
      </c>
      <c r="H70" s="184">
        <v>40962</v>
      </c>
      <c r="I70" s="183">
        <v>300.3</v>
      </c>
      <c r="J70" s="187">
        <f t="shared" si="2"/>
        <v>1367.1000000000001</v>
      </c>
      <c r="K70" s="183">
        <f t="shared" si="4"/>
        <v>2918.8</v>
      </c>
      <c r="L70" s="183">
        <f t="shared" si="5"/>
        <v>1632.8999999999999</v>
      </c>
    </row>
    <row r="71" spans="1:31">
      <c r="A71" s="27">
        <v>54</v>
      </c>
      <c r="B71" s="19" t="s">
        <v>212</v>
      </c>
      <c r="C71" s="182" t="s">
        <v>213</v>
      </c>
      <c r="D71" s="182">
        <v>42286</v>
      </c>
      <c r="E71" s="183">
        <v>3000</v>
      </c>
      <c r="F71" s="185" t="s">
        <v>146</v>
      </c>
      <c r="G71" s="183">
        <v>219.1</v>
      </c>
      <c r="H71" s="184">
        <v>40962</v>
      </c>
      <c r="I71" s="183">
        <v>300.3</v>
      </c>
      <c r="J71" s="187">
        <f t="shared" si="2"/>
        <v>1367.1000000000001</v>
      </c>
      <c r="K71" s="183">
        <f t="shared" si="4"/>
        <v>2918.8</v>
      </c>
      <c r="L71" s="183">
        <f t="shared" si="5"/>
        <v>1632.8999999999999</v>
      </c>
    </row>
    <row r="72" spans="1:31">
      <c r="A72" s="27">
        <v>55</v>
      </c>
      <c r="B72" s="19" t="s">
        <v>212</v>
      </c>
      <c r="C72" s="182" t="s">
        <v>213</v>
      </c>
      <c r="D72" s="182">
        <v>41350</v>
      </c>
      <c r="E72" s="183">
        <v>3000</v>
      </c>
      <c r="F72" s="185" t="s">
        <v>146</v>
      </c>
      <c r="G72" s="183">
        <v>219.1</v>
      </c>
      <c r="H72" s="184">
        <v>40962</v>
      </c>
      <c r="I72" s="183">
        <v>300.3</v>
      </c>
      <c r="J72" s="187">
        <f t="shared" ref="J72:J91" si="6">$D$12-G72+I72</f>
        <v>1367.1000000000001</v>
      </c>
      <c r="K72" s="183">
        <f t="shared" si="4"/>
        <v>2918.8</v>
      </c>
      <c r="L72" s="183">
        <f t="shared" si="5"/>
        <v>1632.8999999999999</v>
      </c>
    </row>
    <row r="73" spans="1:31">
      <c r="A73" s="27">
        <v>56</v>
      </c>
      <c r="B73" s="168" t="s">
        <v>214</v>
      </c>
      <c r="C73" s="182" t="s">
        <v>215</v>
      </c>
      <c r="D73" s="182">
        <v>6296</v>
      </c>
      <c r="E73" s="183">
        <v>6400</v>
      </c>
      <c r="F73" s="185" t="s">
        <v>146</v>
      </c>
      <c r="G73" s="183">
        <v>219.1</v>
      </c>
      <c r="H73" s="184">
        <v>40962</v>
      </c>
      <c r="I73" s="183">
        <v>3170.5</v>
      </c>
      <c r="J73" s="187">
        <f t="shared" si="6"/>
        <v>4237.3</v>
      </c>
      <c r="K73" s="183">
        <f t="shared" si="4"/>
        <v>3448.6</v>
      </c>
      <c r="L73" s="183">
        <f t="shared" si="5"/>
        <v>2162.6999999999998</v>
      </c>
    </row>
    <row r="74" spans="1:31">
      <c r="A74" s="27">
        <v>57</v>
      </c>
      <c r="B74" s="168" t="s">
        <v>214</v>
      </c>
      <c r="C74" s="182" t="s">
        <v>215</v>
      </c>
      <c r="D74" s="182">
        <v>63218</v>
      </c>
      <c r="E74" s="183">
        <v>6400</v>
      </c>
      <c r="F74" s="185" t="s">
        <v>146</v>
      </c>
      <c r="G74" s="183">
        <v>219.1</v>
      </c>
      <c r="H74" s="184">
        <v>40962</v>
      </c>
      <c r="I74" s="183">
        <v>3170.5</v>
      </c>
      <c r="J74" s="187">
        <f t="shared" si="6"/>
        <v>4237.3</v>
      </c>
      <c r="K74" s="183">
        <f t="shared" si="4"/>
        <v>3448.6</v>
      </c>
      <c r="L74" s="183">
        <f t="shared" si="5"/>
        <v>2162.6999999999998</v>
      </c>
    </row>
    <row r="75" spans="1:31">
      <c r="A75" s="27">
        <v>58</v>
      </c>
      <c r="B75" s="168" t="s">
        <v>214</v>
      </c>
      <c r="C75" s="182" t="s">
        <v>215</v>
      </c>
      <c r="D75" s="182">
        <v>7607</v>
      </c>
      <c r="E75" s="183">
        <v>6400</v>
      </c>
      <c r="F75" s="185" t="s">
        <v>146</v>
      </c>
      <c r="G75" s="183">
        <v>219.1</v>
      </c>
      <c r="H75" s="184">
        <v>40962</v>
      </c>
      <c r="I75" s="183">
        <v>3170.5</v>
      </c>
      <c r="J75" s="187">
        <f t="shared" si="6"/>
        <v>4237.3</v>
      </c>
      <c r="K75" s="183">
        <f t="shared" si="4"/>
        <v>3448.6</v>
      </c>
      <c r="L75" s="183">
        <f t="shared" si="5"/>
        <v>2162.6999999999998</v>
      </c>
    </row>
    <row r="76" spans="1:31">
      <c r="A76" s="27">
        <v>59</v>
      </c>
      <c r="B76" s="19" t="s">
        <v>216</v>
      </c>
      <c r="C76" s="182" t="s">
        <v>217</v>
      </c>
      <c r="D76" s="182" t="s">
        <v>218</v>
      </c>
      <c r="E76" s="183">
        <v>2400</v>
      </c>
      <c r="F76" s="182" t="s">
        <v>146</v>
      </c>
      <c r="G76" s="183">
        <v>219.1</v>
      </c>
      <c r="H76" s="184">
        <v>40962</v>
      </c>
      <c r="I76" s="183">
        <v>0</v>
      </c>
      <c r="J76" s="187">
        <f t="shared" si="6"/>
        <v>1066.8000000000002</v>
      </c>
      <c r="K76" s="183">
        <f t="shared" si="4"/>
        <v>2619.1</v>
      </c>
      <c r="L76" s="183">
        <f t="shared" si="5"/>
        <v>1333.1999999999998</v>
      </c>
    </row>
    <row r="77" spans="1:31">
      <c r="A77" s="27">
        <v>60</v>
      </c>
      <c r="B77" s="19" t="s">
        <v>219</v>
      </c>
      <c r="C77" s="182" t="s">
        <v>220</v>
      </c>
      <c r="D77" s="182">
        <v>9935</v>
      </c>
      <c r="E77" s="183">
        <v>990</v>
      </c>
      <c r="F77" s="182" t="s">
        <v>142</v>
      </c>
      <c r="G77" s="183">
        <v>609.29999999999995</v>
      </c>
      <c r="H77" s="184">
        <v>41645</v>
      </c>
      <c r="I77" s="183">
        <v>223.4</v>
      </c>
      <c r="J77" s="183">
        <f t="shared" si="6"/>
        <v>900.00000000000011</v>
      </c>
      <c r="K77" s="183">
        <f t="shared" si="4"/>
        <v>1375.9</v>
      </c>
      <c r="L77" s="183">
        <f t="shared" si="5"/>
        <v>89.999999999999886</v>
      </c>
      <c r="M77" s="31" t="s">
        <v>454</v>
      </c>
    </row>
    <row r="78" spans="1:31">
      <c r="A78" s="27">
        <v>61</v>
      </c>
      <c r="B78" s="19" t="s">
        <v>221</v>
      </c>
      <c r="C78" s="182" t="s">
        <v>222</v>
      </c>
      <c r="D78" s="182" t="s">
        <v>223</v>
      </c>
      <c r="E78" s="183">
        <v>4800</v>
      </c>
      <c r="F78" s="185" t="s">
        <v>146</v>
      </c>
      <c r="G78" s="183">
        <v>219.1</v>
      </c>
      <c r="H78" s="184">
        <v>40962</v>
      </c>
      <c r="I78" s="183">
        <v>0</v>
      </c>
      <c r="J78" s="187">
        <f t="shared" si="6"/>
        <v>1066.8000000000002</v>
      </c>
      <c r="K78" s="183">
        <f t="shared" si="4"/>
        <v>5019.1000000000004</v>
      </c>
      <c r="L78" s="183">
        <f t="shared" si="5"/>
        <v>3733.2</v>
      </c>
    </row>
    <row r="79" spans="1:31">
      <c r="A79" s="27">
        <v>62</v>
      </c>
      <c r="B79" s="19" t="s">
        <v>224</v>
      </c>
      <c r="C79" s="182" t="s">
        <v>225</v>
      </c>
      <c r="D79" s="182" t="s">
        <v>226</v>
      </c>
      <c r="E79" s="183">
        <v>3000</v>
      </c>
      <c r="F79" s="182" t="s">
        <v>142</v>
      </c>
      <c r="G79" s="183">
        <v>368</v>
      </c>
      <c r="H79" s="184">
        <v>41170</v>
      </c>
      <c r="I79" s="183">
        <v>640.4</v>
      </c>
      <c r="J79" s="183">
        <f t="shared" si="6"/>
        <v>1558.3000000000002</v>
      </c>
      <c r="K79" s="183">
        <f t="shared" si="4"/>
        <v>2727.6</v>
      </c>
      <c r="L79" s="183">
        <f t="shared" si="5"/>
        <v>1441.6999999999998</v>
      </c>
    </row>
    <row r="80" spans="1:31">
      <c r="A80" s="27">
        <v>63</v>
      </c>
      <c r="B80" s="19" t="s">
        <v>227</v>
      </c>
      <c r="C80" s="182" t="s">
        <v>228</v>
      </c>
      <c r="D80" s="182" t="s">
        <v>229</v>
      </c>
      <c r="E80" s="183">
        <v>3000</v>
      </c>
      <c r="F80" s="183" t="s">
        <v>146</v>
      </c>
      <c r="G80" s="183">
        <v>219.1</v>
      </c>
      <c r="H80" s="184">
        <v>40962</v>
      </c>
      <c r="I80" s="183">
        <v>0</v>
      </c>
      <c r="J80" s="183">
        <f t="shared" si="6"/>
        <v>1066.8000000000002</v>
      </c>
      <c r="K80" s="183">
        <f t="shared" si="4"/>
        <v>3219.1</v>
      </c>
      <c r="L80" s="183">
        <f t="shared" si="5"/>
        <v>1933.1999999999998</v>
      </c>
    </row>
    <row r="81" spans="1:31">
      <c r="A81" s="27">
        <v>64</v>
      </c>
      <c r="B81" s="19" t="s">
        <v>230</v>
      </c>
      <c r="C81" s="182" t="s">
        <v>231</v>
      </c>
      <c r="D81" s="182">
        <v>18377</v>
      </c>
      <c r="E81" s="183">
        <v>4000</v>
      </c>
      <c r="F81" s="182" t="s">
        <v>146</v>
      </c>
      <c r="G81" s="183">
        <v>219.1</v>
      </c>
      <c r="H81" s="184">
        <v>40962</v>
      </c>
      <c r="I81" s="183">
        <v>0</v>
      </c>
      <c r="J81" s="183">
        <f t="shared" si="6"/>
        <v>1066.8000000000002</v>
      </c>
      <c r="K81" s="183">
        <f t="shared" si="4"/>
        <v>4219.1000000000004</v>
      </c>
      <c r="L81" s="183">
        <f t="shared" si="5"/>
        <v>2933.2</v>
      </c>
    </row>
    <row r="82" spans="1:31">
      <c r="A82" s="27">
        <v>65</v>
      </c>
      <c r="B82" s="19" t="s">
        <v>232</v>
      </c>
      <c r="C82" s="188" t="s">
        <v>233</v>
      </c>
      <c r="D82" s="188" t="s">
        <v>234</v>
      </c>
      <c r="E82" s="187">
        <v>1800</v>
      </c>
      <c r="F82" s="188" t="s">
        <v>142</v>
      </c>
      <c r="G82" s="183">
        <v>219.1</v>
      </c>
      <c r="H82" s="184">
        <v>40962</v>
      </c>
      <c r="I82" s="183">
        <v>0</v>
      </c>
      <c r="J82" s="187">
        <f t="shared" si="6"/>
        <v>1066.8000000000002</v>
      </c>
      <c r="K82" s="187">
        <f t="shared" ref="K82:K91" si="7">L82+$D$12</f>
        <v>2019.1</v>
      </c>
      <c r="L82" s="183">
        <f t="shared" ref="L82:L91" si="8">E82-J82</f>
        <v>733.19999999999982</v>
      </c>
    </row>
    <row r="83" spans="1:31">
      <c r="A83" s="27">
        <v>66</v>
      </c>
      <c r="B83" s="19" t="s">
        <v>235</v>
      </c>
      <c r="C83" s="182" t="s">
        <v>236</v>
      </c>
      <c r="D83" s="182" t="s">
        <v>237</v>
      </c>
      <c r="E83" s="183">
        <v>3000</v>
      </c>
      <c r="F83" s="183" t="s">
        <v>142</v>
      </c>
      <c r="G83" s="183">
        <v>219.1</v>
      </c>
      <c r="H83" s="184">
        <v>40962</v>
      </c>
      <c r="I83" s="183">
        <v>0</v>
      </c>
      <c r="J83" s="183">
        <f t="shared" si="6"/>
        <v>1066.8000000000002</v>
      </c>
      <c r="K83" s="183">
        <f t="shared" si="7"/>
        <v>3219.1</v>
      </c>
      <c r="L83" s="183">
        <f t="shared" si="8"/>
        <v>1933.1999999999998</v>
      </c>
    </row>
    <row r="84" spans="1:31">
      <c r="A84" s="27">
        <v>67</v>
      </c>
      <c r="B84" s="19" t="s">
        <v>238</v>
      </c>
      <c r="C84" s="182" t="s">
        <v>239</v>
      </c>
      <c r="D84" s="182" t="s">
        <v>240</v>
      </c>
      <c r="E84" s="183">
        <v>7500</v>
      </c>
      <c r="F84" s="182" t="s">
        <v>146</v>
      </c>
      <c r="G84" s="183">
        <v>368</v>
      </c>
      <c r="H84" s="184">
        <v>41170</v>
      </c>
      <c r="I84" s="183">
        <v>640.4</v>
      </c>
      <c r="J84" s="183">
        <f t="shared" si="6"/>
        <v>1558.3000000000002</v>
      </c>
      <c r="K84" s="183">
        <f t="shared" si="7"/>
        <v>7227.6</v>
      </c>
      <c r="L84" s="183">
        <f t="shared" si="8"/>
        <v>5941.7</v>
      </c>
    </row>
    <row r="85" spans="1:31">
      <c r="A85" s="27">
        <v>68</v>
      </c>
      <c r="B85" s="19" t="s">
        <v>241</v>
      </c>
      <c r="C85" s="182" t="s">
        <v>242</v>
      </c>
      <c r="D85" s="182" t="s">
        <v>243</v>
      </c>
      <c r="E85" s="183">
        <v>20000</v>
      </c>
      <c r="F85" s="182" t="s">
        <v>146</v>
      </c>
      <c r="G85" s="183">
        <v>368</v>
      </c>
      <c r="H85" s="184">
        <v>41170</v>
      </c>
      <c r="I85" s="183">
        <v>640.4</v>
      </c>
      <c r="J85" s="183">
        <f t="shared" si="6"/>
        <v>1558.3000000000002</v>
      </c>
      <c r="K85" s="183">
        <f t="shared" si="7"/>
        <v>19727.600000000002</v>
      </c>
      <c r="L85" s="183">
        <f t="shared" si="8"/>
        <v>18441.7</v>
      </c>
    </row>
    <row r="86" spans="1:31">
      <c r="A86" s="27">
        <v>69</v>
      </c>
      <c r="B86" s="19" t="s">
        <v>244</v>
      </c>
      <c r="C86" s="182" t="s">
        <v>245</v>
      </c>
      <c r="D86" s="182" t="s">
        <v>246</v>
      </c>
      <c r="E86" s="183">
        <v>20000</v>
      </c>
      <c r="F86" s="182" t="s">
        <v>146</v>
      </c>
      <c r="G86" s="183">
        <v>368</v>
      </c>
      <c r="H86" s="184">
        <v>41170</v>
      </c>
      <c r="I86" s="183">
        <v>640.4</v>
      </c>
      <c r="J86" s="183">
        <f t="shared" si="6"/>
        <v>1558.3000000000002</v>
      </c>
      <c r="K86" s="183">
        <f t="shared" si="7"/>
        <v>19727.600000000002</v>
      </c>
      <c r="L86" s="183">
        <f t="shared" si="8"/>
        <v>18441.7</v>
      </c>
    </row>
    <row r="87" spans="1:31">
      <c r="A87" s="27">
        <v>70</v>
      </c>
      <c r="B87" s="19" t="s">
        <v>247</v>
      </c>
      <c r="C87" s="182" t="s">
        <v>248</v>
      </c>
      <c r="D87" s="182" t="s">
        <v>249</v>
      </c>
      <c r="E87" s="183">
        <v>20000</v>
      </c>
      <c r="F87" s="182" t="s">
        <v>146</v>
      </c>
      <c r="G87" s="183">
        <v>368</v>
      </c>
      <c r="H87" s="184">
        <v>41170</v>
      </c>
      <c r="I87" s="183">
        <v>640.4</v>
      </c>
      <c r="J87" s="183">
        <f t="shared" si="6"/>
        <v>1558.3000000000002</v>
      </c>
      <c r="K87" s="183">
        <f t="shared" si="7"/>
        <v>19727.600000000002</v>
      </c>
      <c r="L87" s="183">
        <f t="shared" si="8"/>
        <v>18441.7</v>
      </c>
    </row>
    <row r="88" spans="1:31">
      <c r="A88" s="27">
        <v>71</v>
      </c>
      <c r="B88" s="19" t="s">
        <v>250</v>
      </c>
      <c r="C88" s="182" t="s">
        <v>251</v>
      </c>
      <c r="D88" s="182" t="s">
        <v>252</v>
      </c>
      <c r="E88" s="183">
        <v>6600</v>
      </c>
      <c r="F88" s="185" t="s">
        <v>146</v>
      </c>
      <c r="G88" s="183">
        <v>219.1</v>
      </c>
      <c r="H88" s="184">
        <v>40962</v>
      </c>
      <c r="I88" s="183">
        <v>3277.5</v>
      </c>
      <c r="J88" s="187">
        <f t="shared" si="6"/>
        <v>4344.3</v>
      </c>
      <c r="K88" s="183">
        <f t="shared" si="7"/>
        <v>3541.6</v>
      </c>
      <c r="L88" s="183">
        <f t="shared" si="8"/>
        <v>2255.6999999999998</v>
      </c>
    </row>
    <row r="89" spans="1:31">
      <c r="A89" s="27">
        <v>72</v>
      </c>
      <c r="B89" s="19" t="s">
        <v>250</v>
      </c>
      <c r="C89" s="182" t="s">
        <v>251</v>
      </c>
      <c r="D89" s="182" t="s">
        <v>253</v>
      </c>
      <c r="E89" s="183">
        <v>6600</v>
      </c>
      <c r="F89" s="185" t="s">
        <v>146</v>
      </c>
      <c r="G89" s="183">
        <v>219.1</v>
      </c>
      <c r="H89" s="184">
        <v>40962</v>
      </c>
      <c r="I89" s="183">
        <v>3277.5</v>
      </c>
      <c r="J89" s="187">
        <f t="shared" si="6"/>
        <v>4344.3</v>
      </c>
      <c r="K89" s="183">
        <f t="shared" si="7"/>
        <v>3541.6</v>
      </c>
      <c r="L89" s="183">
        <f t="shared" si="8"/>
        <v>2255.6999999999998</v>
      </c>
    </row>
    <row r="90" spans="1:31" s="1" customFormat="1" ht="13.5" customHeight="1">
      <c r="A90" s="27">
        <v>73</v>
      </c>
      <c r="B90" s="19" t="s">
        <v>250</v>
      </c>
      <c r="C90" s="182" t="s">
        <v>251</v>
      </c>
      <c r="D90" s="182" t="s">
        <v>254</v>
      </c>
      <c r="E90" s="183">
        <v>6600</v>
      </c>
      <c r="F90" s="185" t="s">
        <v>146</v>
      </c>
      <c r="G90" s="183">
        <v>219.1</v>
      </c>
      <c r="H90" s="184">
        <v>40962</v>
      </c>
      <c r="I90" s="183">
        <v>3277.5</v>
      </c>
      <c r="J90" s="187">
        <f t="shared" si="6"/>
        <v>4344.3</v>
      </c>
      <c r="K90" s="183">
        <f t="shared" si="7"/>
        <v>3541.6</v>
      </c>
      <c r="L90" s="183">
        <f t="shared" si="8"/>
        <v>2255.6999999999998</v>
      </c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</row>
    <row r="91" spans="1:31" s="1" customFormat="1" ht="13.5" customHeight="1">
      <c r="A91" s="27">
        <v>74</v>
      </c>
      <c r="B91" s="19" t="s">
        <v>255</v>
      </c>
      <c r="C91" s="182" t="s">
        <v>256</v>
      </c>
      <c r="D91" s="182" t="s">
        <v>257</v>
      </c>
      <c r="E91" s="183">
        <v>3000</v>
      </c>
      <c r="F91" s="185" t="s">
        <v>151</v>
      </c>
      <c r="G91" s="183">
        <v>219.1</v>
      </c>
      <c r="H91" s="184">
        <v>40962</v>
      </c>
      <c r="I91" s="183">
        <v>0</v>
      </c>
      <c r="J91" s="187">
        <f t="shared" si="6"/>
        <v>1066.8000000000002</v>
      </c>
      <c r="K91" s="183">
        <f t="shared" si="7"/>
        <v>3219.1</v>
      </c>
      <c r="L91" s="183">
        <f t="shared" si="8"/>
        <v>1933.1999999999998</v>
      </c>
    </row>
    <row r="93" spans="1:31" s="170" customFormat="1">
      <c r="A93" s="335" t="s">
        <v>258</v>
      </c>
      <c r="B93" s="336"/>
      <c r="C93" s="336"/>
      <c r="D93" s="336"/>
      <c r="E93" s="336"/>
      <c r="F93" s="336"/>
      <c r="G93" s="336"/>
      <c r="H93" s="336"/>
      <c r="I93" s="336"/>
      <c r="J93" s="336"/>
      <c r="K93" s="336"/>
      <c r="L93" s="337"/>
      <c r="M93" s="173"/>
    </row>
    <row r="94" spans="1:31" s="174" customFormat="1">
      <c r="A94" s="171">
        <v>8</v>
      </c>
      <c r="B94" s="172" t="s">
        <v>259</v>
      </c>
      <c r="C94" s="191" t="s">
        <v>260</v>
      </c>
      <c r="D94" s="192" t="s">
        <v>62</v>
      </c>
      <c r="E94" s="193" t="s">
        <v>62</v>
      </c>
      <c r="F94" s="193" t="s">
        <v>62</v>
      </c>
      <c r="G94" s="193">
        <v>936.6</v>
      </c>
      <c r="H94" s="194">
        <v>42075</v>
      </c>
      <c r="I94" s="195">
        <v>0</v>
      </c>
      <c r="J94" s="193" t="s">
        <v>62</v>
      </c>
      <c r="K94" s="193" t="s">
        <v>62</v>
      </c>
      <c r="L94" s="193" t="s">
        <v>62</v>
      </c>
      <c r="N94" s="173"/>
      <c r="O94" s="173"/>
      <c r="P94" s="173"/>
    </row>
    <row r="95" spans="1:31" s="173" customFormat="1">
      <c r="A95" s="171">
        <v>11</v>
      </c>
      <c r="B95" s="172" t="s">
        <v>259</v>
      </c>
      <c r="C95" s="196" t="s">
        <v>261</v>
      </c>
      <c r="D95" s="197" t="s">
        <v>62</v>
      </c>
      <c r="E95" s="193" t="s">
        <v>62</v>
      </c>
      <c r="F95" s="193" t="s">
        <v>62</v>
      </c>
      <c r="G95" s="193">
        <v>936.6</v>
      </c>
      <c r="H95" s="194">
        <v>42075</v>
      </c>
      <c r="I95" s="193">
        <v>0</v>
      </c>
      <c r="J95" s="193" t="s">
        <v>62</v>
      </c>
      <c r="K95" s="193" t="s">
        <v>62</v>
      </c>
      <c r="L95" s="193" t="s">
        <v>62</v>
      </c>
    </row>
    <row r="96" spans="1:31" s="173" customFormat="1">
      <c r="A96" s="171">
        <v>2</v>
      </c>
      <c r="B96" s="175" t="s">
        <v>155</v>
      </c>
      <c r="C96" s="196">
        <v>593404</v>
      </c>
      <c r="D96" s="197" t="s">
        <v>154</v>
      </c>
      <c r="E96" s="193" t="s">
        <v>262</v>
      </c>
      <c r="F96" s="197" t="s">
        <v>146</v>
      </c>
      <c r="G96" s="193">
        <v>219.1</v>
      </c>
      <c r="H96" s="194">
        <v>40962</v>
      </c>
      <c r="I96" s="193">
        <v>0</v>
      </c>
      <c r="J96" s="198">
        <f ca="1">(($D$9-H96)/365)+I96</f>
        <v>4.6545042627473316</v>
      </c>
      <c r="K96" s="199">
        <f ca="1">(L96*365)+$D$9</f>
        <v>42787</v>
      </c>
      <c r="L96" s="198">
        <f ca="1">5-J96</f>
        <v>0.34549573725266836</v>
      </c>
      <c r="N96" s="174"/>
    </row>
    <row r="97" spans="1:16" s="173" customFormat="1">
      <c r="A97" s="171">
        <v>15</v>
      </c>
      <c r="B97" s="172" t="s">
        <v>263</v>
      </c>
      <c r="C97" s="196" t="s">
        <v>91</v>
      </c>
      <c r="D97" s="197">
        <v>1363</v>
      </c>
      <c r="E97" s="193" t="s">
        <v>262</v>
      </c>
      <c r="F97" s="197" t="s">
        <v>142</v>
      </c>
      <c r="G97" s="193">
        <v>219.1</v>
      </c>
      <c r="H97" s="194">
        <v>40962</v>
      </c>
      <c r="I97" s="193">
        <v>0</v>
      </c>
      <c r="J97" s="198">
        <f t="shared" ref="J97:J108" ca="1" si="9">(($D$9-H97)/365)+I97</f>
        <v>4.6545042627473316</v>
      </c>
      <c r="K97" s="199">
        <f t="shared" ref="K97:K112" ca="1" si="10">(L97*365)+$D$9</f>
        <v>42787</v>
      </c>
      <c r="L97" s="198">
        <f ca="1">5-J97</f>
        <v>0.34549573725266836</v>
      </c>
    </row>
    <row r="98" spans="1:16" s="173" customFormat="1">
      <c r="A98" s="171">
        <v>1</v>
      </c>
      <c r="B98" s="172" t="s">
        <v>255</v>
      </c>
      <c r="C98" s="196" t="s">
        <v>256</v>
      </c>
      <c r="D98" s="197" t="s">
        <v>257</v>
      </c>
      <c r="E98" s="193" t="s">
        <v>264</v>
      </c>
      <c r="F98" s="200" t="s">
        <v>151</v>
      </c>
      <c r="G98" s="193">
        <v>219.1</v>
      </c>
      <c r="H98" s="194">
        <v>40962</v>
      </c>
      <c r="I98" s="193">
        <v>0</v>
      </c>
      <c r="J98" s="198">
        <f t="shared" ca="1" si="9"/>
        <v>4.6545042627473316</v>
      </c>
      <c r="K98" s="199">
        <f t="shared" ca="1" si="10"/>
        <v>43152</v>
      </c>
      <c r="L98" s="198">
        <f t="shared" ref="L98:L110" ca="1" si="11">6-J98</f>
        <v>1.3454957372526684</v>
      </c>
      <c r="N98" s="178"/>
    </row>
    <row r="99" spans="1:16" s="173" customFormat="1">
      <c r="A99" s="171">
        <v>3</v>
      </c>
      <c r="B99" s="172" t="s">
        <v>259</v>
      </c>
      <c r="C99" s="196" t="s">
        <v>265</v>
      </c>
      <c r="D99" s="197" t="s">
        <v>62</v>
      </c>
      <c r="E99" s="193" t="s">
        <v>264</v>
      </c>
      <c r="F99" s="197" t="s">
        <v>146</v>
      </c>
      <c r="G99" s="193">
        <v>219.1</v>
      </c>
      <c r="H99" s="194">
        <v>40962</v>
      </c>
      <c r="I99" s="193">
        <v>0</v>
      </c>
      <c r="J99" s="198">
        <f t="shared" ca="1" si="9"/>
        <v>4.6545042627473316</v>
      </c>
      <c r="K99" s="199">
        <f t="shared" ca="1" si="10"/>
        <v>43152</v>
      </c>
      <c r="L99" s="198">
        <f t="shared" ca="1" si="11"/>
        <v>1.3454957372526684</v>
      </c>
    </row>
    <row r="100" spans="1:16" s="173" customFormat="1">
      <c r="A100" s="171">
        <v>4</v>
      </c>
      <c r="B100" s="172" t="s">
        <v>259</v>
      </c>
      <c r="C100" s="196" t="s">
        <v>266</v>
      </c>
      <c r="D100" s="197" t="s">
        <v>62</v>
      </c>
      <c r="E100" s="193" t="s">
        <v>264</v>
      </c>
      <c r="F100" s="197" t="s">
        <v>146</v>
      </c>
      <c r="G100" s="193">
        <v>219.1</v>
      </c>
      <c r="H100" s="194">
        <v>40962</v>
      </c>
      <c r="I100" s="193">
        <v>0</v>
      </c>
      <c r="J100" s="198">
        <f t="shared" ca="1" si="9"/>
        <v>4.6545042627473316</v>
      </c>
      <c r="K100" s="199">
        <f t="shared" ca="1" si="10"/>
        <v>43152</v>
      </c>
      <c r="L100" s="198">
        <f t="shared" ca="1" si="11"/>
        <v>1.3454957372526684</v>
      </c>
      <c r="O100" s="179"/>
    </row>
    <row r="101" spans="1:16" s="173" customFormat="1">
      <c r="A101" s="171">
        <v>5</v>
      </c>
      <c r="B101" s="172" t="s">
        <v>259</v>
      </c>
      <c r="C101" s="196" t="s">
        <v>267</v>
      </c>
      <c r="D101" s="197" t="s">
        <v>62</v>
      </c>
      <c r="E101" s="193" t="s">
        <v>264</v>
      </c>
      <c r="F101" s="197" t="s">
        <v>146</v>
      </c>
      <c r="G101" s="193">
        <v>219.1</v>
      </c>
      <c r="H101" s="194">
        <v>40962</v>
      </c>
      <c r="I101" s="193">
        <v>0</v>
      </c>
      <c r="J101" s="198">
        <f t="shared" ca="1" si="9"/>
        <v>4.6545042627473316</v>
      </c>
      <c r="K101" s="199">
        <f t="shared" ca="1" si="10"/>
        <v>43152</v>
      </c>
      <c r="L101" s="198">
        <f t="shared" ca="1" si="11"/>
        <v>1.3454957372526684</v>
      </c>
      <c r="P101" s="174"/>
    </row>
    <row r="102" spans="1:16" s="173" customFormat="1">
      <c r="A102" s="171">
        <v>6</v>
      </c>
      <c r="B102" s="172" t="s">
        <v>259</v>
      </c>
      <c r="C102" s="196" t="s">
        <v>267</v>
      </c>
      <c r="D102" s="197" t="s">
        <v>62</v>
      </c>
      <c r="E102" s="193" t="s">
        <v>264</v>
      </c>
      <c r="F102" s="197" t="s">
        <v>146</v>
      </c>
      <c r="G102" s="193">
        <v>219.1</v>
      </c>
      <c r="H102" s="194">
        <v>40962</v>
      </c>
      <c r="I102" s="193">
        <v>0</v>
      </c>
      <c r="J102" s="198">
        <f t="shared" ca="1" si="9"/>
        <v>4.6545042627473316</v>
      </c>
      <c r="K102" s="199">
        <f t="shared" ca="1" si="10"/>
        <v>43152</v>
      </c>
      <c r="L102" s="198">
        <f t="shared" ca="1" si="11"/>
        <v>1.3454957372526684</v>
      </c>
    </row>
    <row r="103" spans="1:16" s="173" customFormat="1">
      <c r="A103" s="171">
        <v>7</v>
      </c>
      <c r="B103" s="172" t="s">
        <v>259</v>
      </c>
      <c r="C103" s="196" t="s">
        <v>268</v>
      </c>
      <c r="D103" s="197" t="s">
        <v>62</v>
      </c>
      <c r="E103" s="193" t="s">
        <v>264</v>
      </c>
      <c r="F103" s="197" t="s">
        <v>146</v>
      </c>
      <c r="G103" s="193">
        <v>219.1</v>
      </c>
      <c r="H103" s="194">
        <v>40962</v>
      </c>
      <c r="I103" s="193">
        <v>0</v>
      </c>
      <c r="J103" s="198">
        <f t="shared" ca="1" si="9"/>
        <v>4.6545042627473316</v>
      </c>
      <c r="K103" s="199">
        <f t="shared" ca="1" si="10"/>
        <v>43152</v>
      </c>
      <c r="L103" s="198">
        <f t="shared" ca="1" si="11"/>
        <v>1.3454957372526684</v>
      </c>
    </row>
    <row r="104" spans="1:16" s="173" customFormat="1">
      <c r="A104" s="171">
        <v>9</v>
      </c>
      <c r="B104" s="172" t="s">
        <v>259</v>
      </c>
      <c r="C104" s="196" t="s">
        <v>269</v>
      </c>
      <c r="D104" s="197" t="s">
        <v>62</v>
      </c>
      <c r="E104" s="193" t="s">
        <v>264</v>
      </c>
      <c r="F104" s="197" t="s">
        <v>146</v>
      </c>
      <c r="G104" s="193">
        <v>219.1</v>
      </c>
      <c r="H104" s="194">
        <v>40962</v>
      </c>
      <c r="I104" s="193">
        <v>0</v>
      </c>
      <c r="J104" s="198">
        <f t="shared" ca="1" si="9"/>
        <v>4.6545042627473316</v>
      </c>
      <c r="K104" s="199">
        <f t="shared" ca="1" si="10"/>
        <v>43152</v>
      </c>
      <c r="L104" s="198">
        <f t="shared" ca="1" si="11"/>
        <v>1.3454957372526684</v>
      </c>
      <c r="O104" s="174"/>
    </row>
    <row r="105" spans="1:16" s="173" customFormat="1">
      <c r="A105" s="171">
        <v>10</v>
      </c>
      <c r="B105" s="172" t="s">
        <v>259</v>
      </c>
      <c r="C105" s="196" t="s">
        <v>270</v>
      </c>
      <c r="D105" s="197" t="s">
        <v>62</v>
      </c>
      <c r="E105" s="193" t="s">
        <v>264</v>
      </c>
      <c r="F105" s="197" t="s">
        <v>146</v>
      </c>
      <c r="G105" s="193">
        <v>219.1</v>
      </c>
      <c r="H105" s="194">
        <v>40962</v>
      </c>
      <c r="I105" s="193">
        <v>0</v>
      </c>
      <c r="J105" s="198">
        <f t="shared" ca="1" si="9"/>
        <v>4.6545042627473316</v>
      </c>
      <c r="K105" s="199">
        <f t="shared" ca="1" si="10"/>
        <v>43152</v>
      </c>
      <c r="L105" s="198">
        <f t="shared" ca="1" si="11"/>
        <v>1.3454957372526684</v>
      </c>
    </row>
    <row r="106" spans="1:16" s="173" customFormat="1">
      <c r="A106" s="171">
        <v>12</v>
      </c>
      <c r="B106" s="172" t="s">
        <v>259</v>
      </c>
      <c r="C106" s="196" t="s">
        <v>271</v>
      </c>
      <c r="D106" s="197" t="s">
        <v>62</v>
      </c>
      <c r="E106" s="193" t="s">
        <v>264</v>
      </c>
      <c r="F106" s="197" t="s">
        <v>146</v>
      </c>
      <c r="G106" s="193">
        <v>219.1</v>
      </c>
      <c r="H106" s="194">
        <v>40962</v>
      </c>
      <c r="I106" s="193">
        <v>0</v>
      </c>
      <c r="J106" s="198">
        <f t="shared" ca="1" si="9"/>
        <v>4.6545042627473316</v>
      </c>
      <c r="K106" s="199">
        <f t="shared" ca="1" si="10"/>
        <v>43152</v>
      </c>
      <c r="L106" s="198">
        <f t="shared" ca="1" si="11"/>
        <v>1.3454957372526684</v>
      </c>
      <c r="P106" s="178"/>
    </row>
    <row r="107" spans="1:16" s="173" customFormat="1">
      <c r="A107" s="171">
        <v>13</v>
      </c>
      <c r="B107" s="172" t="s">
        <v>259</v>
      </c>
      <c r="C107" s="196" t="s">
        <v>272</v>
      </c>
      <c r="D107" s="197" t="s">
        <v>62</v>
      </c>
      <c r="E107" s="193" t="s">
        <v>264</v>
      </c>
      <c r="F107" s="197" t="s">
        <v>146</v>
      </c>
      <c r="G107" s="193">
        <v>219.1</v>
      </c>
      <c r="H107" s="194">
        <v>40962</v>
      </c>
      <c r="I107" s="193">
        <v>0</v>
      </c>
      <c r="J107" s="198">
        <f t="shared" ca="1" si="9"/>
        <v>4.6545042627473316</v>
      </c>
      <c r="K107" s="199">
        <f t="shared" ca="1" si="10"/>
        <v>43152</v>
      </c>
      <c r="L107" s="198">
        <f t="shared" ca="1" si="11"/>
        <v>1.3454957372526684</v>
      </c>
    </row>
    <row r="108" spans="1:16" s="178" customFormat="1">
      <c r="A108" s="171">
        <v>14</v>
      </c>
      <c r="B108" s="172" t="s">
        <v>259</v>
      </c>
      <c r="C108" s="196" t="s">
        <v>273</v>
      </c>
      <c r="D108" s="192" t="s">
        <v>62</v>
      </c>
      <c r="E108" s="193" t="s">
        <v>264</v>
      </c>
      <c r="F108" s="197" t="s">
        <v>146</v>
      </c>
      <c r="G108" s="193">
        <v>219.1</v>
      </c>
      <c r="H108" s="194">
        <v>40962</v>
      </c>
      <c r="I108" s="193">
        <v>0</v>
      </c>
      <c r="J108" s="198">
        <f t="shared" ca="1" si="9"/>
        <v>4.6545042627473316</v>
      </c>
      <c r="K108" s="199">
        <f t="shared" ca="1" si="10"/>
        <v>43152</v>
      </c>
      <c r="L108" s="198">
        <f t="shared" ca="1" si="11"/>
        <v>1.3454957372526684</v>
      </c>
      <c r="N108" s="173"/>
      <c r="O108" s="173"/>
      <c r="P108" s="173"/>
    </row>
    <row r="109" spans="1:16" s="178" customFormat="1">
      <c r="A109" s="176">
        <v>15</v>
      </c>
      <c r="B109" s="180" t="s">
        <v>274</v>
      </c>
      <c r="C109" s="197" t="s">
        <v>150</v>
      </c>
      <c r="D109" s="197">
        <v>40639509</v>
      </c>
      <c r="E109" s="193" t="s">
        <v>275</v>
      </c>
      <c r="F109" s="197" t="s">
        <v>151</v>
      </c>
      <c r="G109" s="193">
        <v>1126.4000000000001</v>
      </c>
      <c r="H109" s="194">
        <v>42446</v>
      </c>
      <c r="I109" s="193">
        <v>0</v>
      </c>
      <c r="J109" s="198">
        <f t="shared" ref="J109:J110" ca="1" si="12">(($D$9-H109)/365)+I109</f>
        <v>0.58875083808979733</v>
      </c>
      <c r="K109" s="199">
        <f t="shared" ca="1" si="10"/>
        <v>42811</v>
      </c>
      <c r="L109" s="198">
        <f ca="1">1-J109</f>
        <v>0.41124916191020267</v>
      </c>
      <c r="N109" s="173"/>
      <c r="O109" s="173"/>
      <c r="P109" s="173"/>
    </row>
    <row r="110" spans="1:16" s="178" customFormat="1">
      <c r="A110" s="176"/>
      <c r="B110" s="181" t="s">
        <v>276</v>
      </c>
      <c r="C110" s="197" t="s">
        <v>153</v>
      </c>
      <c r="D110" s="197" t="s">
        <v>62</v>
      </c>
      <c r="E110" s="193" t="s">
        <v>264</v>
      </c>
      <c r="F110" s="197" t="s">
        <v>151</v>
      </c>
      <c r="G110" s="193">
        <v>219.1</v>
      </c>
      <c r="H110" s="194">
        <v>40962</v>
      </c>
      <c r="I110" s="193">
        <v>0</v>
      </c>
      <c r="J110" s="198">
        <f t="shared" ca="1" si="12"/>
        <v>4.6545042627473316</v>
      </c>
      <c r="K110" s="199">
        <f t="shared" ca="1" si="10"/>
        <v>43152</v>
      </c>
      <c r="L110" s="198">
        <f t="shared" ca="1" si="11"/>
        <v>1.3454957372526684</v>
      </c>
      <c r="N110" s="173"/>
      <c r="O110" s="173"/>
      <c r="P110" s="173"/>
    </row>
    <row r="111" spans="1:16" s="178" customFormat="1">
      <c r="A111" s="176"/>
      <c r="B111" s="180" t="s">
        <v>277</v>
      </c>
      <c r="C111" s="197" t="s">
        <v>187</v>
      </c>
      <c r="D111" s="197" t="s">
        <v>188</v>
      </c>
      <c r="E111" s="193" t="s">
        <v>264</v>
      </c>
      <c r="F111" s="197" t="s">
        <v>151</v>
      </c>
      <c r="G111" s="193">
        <v>219.1</v>
      </c>
      <c r="H111" s="194">
        <v>40962</v>
      </c>
      <c r="I111" s="193">
        <v>0</v>
      </c>
      <c r="J111" s="198">
        <f t="shared" ref="J111" ca="1" si="13">(($D$9-H111)/365)+I111</f>
        <v>4.6545042627473316</v>
      </c>
      <c r="K111" s="199">
        <f t="shared" ca="1" si="10"/>
        <v>43152</v>
      </c>
      <c r="L111" s="198">
        <f t="shared" ref="L111" ca="1" si="14">6-J111</f>
        <v>1.3454957372526684</v>
      </c>
      <c r="N111" s="173"/>
      <c r="O111" s="173"/>
      <c r="P111" s="173"/>
    </row>
    <row r="112" spans="1:16" s="178" customFormat="1">
      <c r="A112" s="176"/>
      <c r="B112" s="180" t="s">
        <v>278</v>
      </c>
      <c r="C112" s="197" t="s">
        <v>140</v>
      </c>
      <c r="D112" s="197" t="s">
        <v>141</v>
      </c>
      <c r="E112" s="193" t="s">
        <v>264</v>
      </c>
      <c r="F112" s="197" t="s">
        <v>151</v>
      </c>
      <c r="G112" s="193">
        <v>219.1</v>
      </c>
      <c r="H112" s="194">
        <v>40962</v>
      </c>
      <c r="I112" s="193">
        <v>0</v>
      </c>
      <c r="J112" s="198">
        <f t="shared" ref="J112" ca="1" si="15">(($D$9-H112)/365)+I112</f>
        <v>4.6545042627473316</v>
      </c>
      <c r="K112" s="199">
        <f t="shared" ca="1" si="10"/>
        <v>43152</v>
      </c>
      <c r="L112" s="198">
        <f t="shared" ref="L112" ca="1" si="16">6-J112</f>
        <v>1.3454957372526684</v>
      </c>
      <c r="N112" s="173"/>
      <c r="O112" s="173"/>
      <c r="P112" s="173"/>
    </row>
    <row r="114" spans="1:13">
      <c r="A114" s="335" t="s">
        <v>279</v>
      </c>
      <c r="B114" s="336"/>
      <c r="C114" s="336"/>
      <c r="D114" s="336"/>
      <c r="E114" s="336"/>
      <c r="F114" s="336"/>
      <c r="G114" s="336"/>
      <c r="H114" s="336"/>
      <c r="I114" s="336"/>
      <c r="J114" s="336"/>
      <c r="K114" s="336"/>
      <c r="L114" s="337"/>
    </row>
    <row r="115" spans="1:13">
      <c r="A115" s="171">
        <v>1</v>
      </c>
      <c r="B115" s="172" t="s">
        <v>280</v>
      </c>
      <c r="C115" s="191" t="s">
        <v>281</v>
      </c>
      <c r="D115" s="192" t="s">
        <v>282</v>
      </c>
      <c r="E115" s="201">
        <v>68700</v>
      </c>
      <c r="F115" s="192" t="s">
        <v>283</v>
      </c>
      <c r="G115" s="200">
        <v>917</v>
      </c>
      <c r="H115" s="194">
        <v>40962</v>
      </c>
      <c r="I115" s="201">
        <v>5190</v>
      </c>
      <c r="J115" s="200">
        <f>E115-L115</f>
        <v>4273</v>
      </c>
      <c r="K115" s="200">
        <f>L115+$K$13</f>
        <v>64427</v>
      </c>
      <c r="L115" s="200">
        <f>E115-($K$12-G115)-I115</f>
        <v>64427</v>
      </c>
    </row>
    <row r="116" spans="1:13">
      <c r="A116" s="176">
        <v>2</v>
      </c>
      <c r="B116" s="172" t="s">
        <v>284</v>
      </c>
      <c r="C116" s="196" t="s">
        <v>187</v>
      </c>
      <c r="D116" s="197" t="s">
        <v>188</v>
      </c>
      <c r="E116" s="200">
        <v>120000</v>
      </c>
      <c r="F116" s="200" t="s">
        <v>283</v>
      </c>
      <c r="G116" s="200">
        <v>917</v>
      </c>
      <c r="H116" s="194">
        <v>40962</v>
      </c>
      <c r="I116" s="200">
        <v>17480</v>
      </c>
      <c r="J116" s="200">
        <f>E116-L116</f>
        <v>16563</v>
      </c>
      <c r="K116" s="200">
        <f>L116+$K$13</f>
        <v>103437</v>
      </c>
      <c r="L116" s="200">
        <f>E116-($K$12-G116)-I116</f>
        <v>103437</v>
      </c>
    </row>
    <row r="117" spans="1:13">
      <c r="B117" s="257" t="s">
        <v>195</v>
      </c>
      <c r="C117" s="258" t="s">
        <v>196</v>
      </c>
      <c r="D117" s="259" t="s">
        <v>197</v>
      </c>
      <c r="E117" s="260">
        <v>93700</v>
      </c>
      <c r="F117" s="260" t="s">
        <v>283</v>
      </c>
      <c r="G117" s="260">
        <v>917</v>
      </c>
      <c r="H117" s="261">
        <v>40962</v>
      </c>
      <c r="I117" s="260">
        <v>47131.16</v>
      </c>
      <c r="J117" s="260">
        <f>+I117+J12-5443</f>
        <v>47131.16</v>
      </c>
      <c r="K117" s="260">
        <v>93700</v>
      </c>
      <c r="L117" s="260">
        <v>93700</v>
      </c>
    </row>
    <row r="118" spans="1:13" s="170" customFormat="1" ht="13.5" customHeight="1">
      <c r="A118" s="335" t="s">
        <v>285</v>
      </c>
      <c r="B118" s="336"/>
      <c r="C118" s="336"/>
      <c r="D118" s="336"/>
      <c r="E118" s="336"/>
      <c r="F118" s="336"/>
      <c r="G118" s="336"/>
      <c r="H118" s="336"/>
      <c r="I118" s="336"/>
      <c r="J118" s="336"/>
      <c r="K118" s="336"/>
      <c r="L118" s="336"/>
      <c r="M118" s="31"/>
    </row>
    <row r="119" spans="1:13" s="173" customFormat="1">
      <c r="A119" s="176">
        <v>1</v>
      </c>
      <c r="B119" s="172" t="s">
        <v>263</v>
      </c>
      <c r="C119" s="169" t="s">
        <v>91</v>
      </c>
      <c r="D119" s="166">
        <v>1363</v>
      </c>
      <c r="E119" s="167">
        <v>1000</v>
      </c>
      <c r="F119" s="177" t="s">
        <v>142</v>
      </c>
      <c r="G119" s="167">
        <v>0</v>
      </c>
      <c r="H119" s="194">
        <v>40962</v>
      </c>
      <c r="I119" s="167">
        <v>0</v>
      </c>
      <c r="J119" s="167">
        <f>E119-L119</f>
        <v>108</v>
      </c>
      <c r="K119" s="167">
        <f>E119-J119</f>
        <v>892</v>
      </c>
      <c r="L119" s="167">
        <f>E119-($D$10-G119)-I119</f>
        <v>892</v>
      </c>
    </row>
  </sheetData>
  <sortState ref="A18:AE104">
    <sortCondition ref="B18:B104"/>
  </sortState>
  <mergeCells count="21">
    <mergeCell ref="F13:I13"/>
    <mergeCell ref="B12:C12"/>
    <mergeCell ref="B11:C11"/>
    <mergeCell ref="B13:C13"/>
    <mergeCell ref="F11:I11"/>
    <mergeCell ref="A93:L93"/>
    <mergeCell ref="A114:L114"/>
    <mergeCell ref="A118:L118"/>
    <mergeCell ref="A2:L2"/>
    <mergeCell ref="D13:E13"/>
    <mergeCell ref="F12:I12"/>
    <mergeCell ref="D11:E11"/>
    <mergeCell ref="D12:E12"/>
    <mergeCell ref="B10:C10"/>
    <mergeCell ref="D10:E10"/>
    <mergeCell ref="D4:I4"/>
    <mergeCell ref="D5:I5"/>
    <mergeCell ref="A15:L15"/>
    <mergeCell ref="J11:K11"/>
    <mergeCell ref="J12:K12"/>
    <mergeCell ref="J13:K13"/>
  </mergeCells>
  <phoneticPr fontId="13" type="noConversion"/>
  <conditionalFormatting sqref="L18:L91">
    <cfRule type="cellIs" dxfId="11" priority="1" operator="lessThan">
      <formula>0</formula>
    </cfRule>
    <cfRule type="cellIs" dxfId="10" priority="2" operator="lessThan">
      <formula>200</formula>
    </cfRule>
  </conditionalFormatting>
  <printOptions horizontalCentered="1" verticalCentered="1"/>
  <pageMargins left="0.41" right="0.34" top="0.2" bottom="0.2" header="0.5" footer="0.5"/>
  <pageSetup scale="81" orientation="landscape" horizontalDpi="4294967293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84"/>
  <sheetViews>
    <sheetView zoomScale="130" zoomScaleNormal="130" workbookViewId="0">
      <selection activeCell="A9" sqref="A9"/>
    </sheetView>
  </sheetViews>
  <sheetFormatPr defaultColWidth="8.85546875" defaultRowHeight="12.75"/>
  <cols>
    <col min="1" max="1" width="2.7109375" customWidth="1"/>
    <col min="2" max="2" width="1.7109375" customWidth="1"/>
    <col min="3" max="3" width="21.5703125" customWidth="1"/>
    <col min="4" max="4" width="15.140625" customWidth="1"/>
    <col min="5" max="6" width="10.7109375" customWidth="1"/>
    <col min="7" max="7" width="13.140625" customWidth="1"/>
    <col min="8" max="8" width="10.28515625" customWidth="1"/>
    <col min="9" max="9" width="13.5703125" customWidth="1"/>
    <col min="10" max="10" width="12" customWidth="1"/>
    <col min="11" max="11" width="9.7109375" customWidth="1"/>
    <col min="12" max="12" width="12.85546875" customWidth="1"/>
    <col min="13" max="13" width="13.7109375" customWidth="1"/>
  </cols>
  <sheetData>
    <row r="1" spans="1:13" ht="27.75">
      <c r="A1" s="322" t="s">
        <v>0</v>
      </c>
      <c r="B1" s="322"/>
      <c r="C1" s="322"/>
      <c r="D1" s="322"/>
      <c r="E1" s="322"/>
      <c r="F1" s="322"/>
      <c r="G1" s="322"/>
      <c r="H1" s="322"/>
      <c r="I1" s="322"/>
      <c r="J1" s="322"/>
      <c r="K1" s="322"/>
      <c r="L1" s="322"/>
      <c r="M1" s="322"/>
    </row>
    <row r="2" spans="1:13" s="34" customFormat="1" ht="15.6" customHeight="1">
      <c r="A2" s="33"/>
      <c r="B2" s="33"/>
      <c r="C2" s="33"/>
      <c r="F2" s="35"/>
      <c r="G2" s="35"/>
      <c r="H2" s="35"/>
      <c r="I2" s="35"/>
      <c r="J2" s="35"/>
      <c r="K2" s="35"/>
      <c r="L2" s="35"/>
      <c r="M2" s="35"/>
    </row>
    <row r="3" spans="1:13" s="34" customFormat="1" ht="15.6" customHeight="1">
      <c r="A3" s="33"/>
      <c r="B3" s="33"/>
      <c r="C3" s="33"/>
      <c r="E3" s="347" t="str">
        <f>Inspections!D4</f>
        <v>EUROCOPTER AS 350 B2 S/N 4510</v>
      </c>
      <c r="F3" s="347"/>
      <c r="G3" s="347"/>
      <c r="H3" s="347"/>
      <c r="I3" s="347"/>
      <c r="J3" s="347"/>
      <c r="K3" s="348"/>
      <c r="L3" s="348"/>
      <c r="M3" s="37"/>
    </row>
    <row r="4" spans="1:13" s="34" customFormat="1" ht="15.6" customHeight="1">
      <c r="A4" s="33"/>
      <c r="B4" s="33"/>
      <c r="C4" s="33"/>
      <c r="E4" s="347" t="str">
        <f>Inspections!D5</f>
        <v>TURBOMECA ARRIEL 1D1 S/N 9720</v>
      </c>
      <c r="F4" s="347"/>
      <c r="G4" s="347"/>
      <c r="H4" s="347"/>
      <c r="I4" s="347"/>
      <c r="J4" s="347"/>
      <c r="K4" s="348"/>
      <c r="L4" s="348"/>
      <c r="M4" s="37"/>
    </row>
    <row r="5" spans="1:13" s="34" customFormat="1" ht="15.6" customHeight="1">
      <c r="A5" s="33"/>
      <c r="B5" s="33"/>
      <c r="C5" s="33"/>
      <c r="F5" s="38"/>
      <c r="G5" s="35"/>
      <c r="H5" s="35"/>
      <c r="I5" s="35"/>
      <c r="J5" s="35"/>
      <c r="K5" s="35"/>
      <c r="L5" s="33"/>
      <c r="M5" s="33"/>
    </row>
    <row r="6" spans="1:13" ht="15.6" customHeight="1">
      <c r="A6" s="23"/>
      <c r="B6" s="23"/>
      <c r="C6" s="23"/>
      <c r="G6" s="39"/>
      <c r="H6" s="321"/>
      <c r="I6" s="321"/>
      <c r="J6" s="321"/>
      <c r="K6" s="321"/>
      <c r="L6" s="321"/>
      <c r="M6" s="321"/>
    </row>
    <row r="7" spans="1:13" ht="15.75">
      <c r="A7" s="321" t="s">
        <v>286</v>
      </c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</row>
    <row r="8" spans="1:13" ht="15">
      <c r="A8" s="24"/>
      <c r="B8" s="24"/>
      <c r="C8" s="24"/>
      <c r="D8" s="13"/>
      <c r="E8" s="14"/>
      <c r="F8" s="15"/>
      <c r="G8" s="16"/>
      <c r="H8" s="16"/>
      <c r="I8" s="16"/>
      <c r="J8" s="16"/>
      <c r="K8" s="16"/>
      <c r="L8" s="17"/>
      <c r="M8" s="17"/>
    </row>
    <row r="9" spans="1:13">
      <c r="A9" s="25"/>
      <c r="B9" s="25"/>
      <c r="C9" s="94" t="s">
        <v>287</v>
      </c>
      <c r="D9" s="107">
        <f ca="1">NOW()</f>
        <v>42660.894055902776</v>
      </c>
      <c r="E9" s="40"/>
      <c r="F9" s="40"/>
      <c r="G9" s="40"/>
      <c r="H9" s="40"/>
      <c r="I9" s="40"/>
      <c r="J9" s="40"/>
      <c r="K9" s="6"/>
      <c r="L9" s="6"/>
      <c r="M9" s="6"/>
    </row>
    <row r="10" spans="1:13">
      <c r="A10" s="25"/>
      <c r="B10" s="25"/>
      <c r="C10" s="1"/>
      <c r="D10" s="116"/>
      <c r="E10" s="108"/>
      <c r="F10" s="108"/>
      <c r="G10" s="108"/>
      <c r="H10" s="108"/>
      <c r="I10" s="108"/>
      <c r="J10" s="108"/>
      <c r="K10" s="6"/>
      <c r="L10" s="6"/>
      <c r="M10" s="6"/>
    </row>
    <row r="11" spans="1:13" ht="15.75">
      <c r="A11" s="23"/>
      <c r="B11" s="23"/>
      <c r="C11" s="23"/>
      <c r="D11" s="323" t="s">
        <v>16</v>
      </c>
      <c r="E11" s="328"/>
      <c r="F11" s="329" t="str">
        <f>AIRFRAME!D11</f>
        <v>C-FWZH</v>
      </c>
      <c r="G11" s="329"/>
      <c r="I11" s="323" t="s">
        <v>11</v>
      </c>
      <c r="J11" s="323"/>
      <c r="K11" s="307">
        <f>Inspections!J11</f>
        <v>5422</v>
      </c>
      <c r="L11" s="12"/>
      <c r="M11" s="41"/>
    </row>
    <row r="12" spans="1:13" ht="15.75">
      <c r="A12" s="26"/>
      <c r="B12" s="26"/>
      <c r="C12" s="26"/>
      <c r="D12" s="323" t="s">
        <v>7</v>
      </c>
      <c r="E12" s="330"/>
      <c r="F12" s="329">
        <f>AIRFRAME!D12</f>
        <v>1285.9000000000001</v>
      </c>
      <c r="G12" s="329"/>
      <c r="I12" s="323" t="s">
        <v>10</v>
      </c>
      <c r="J12" s="323"/>
      <c r="K12" s="307">
        <f>Inspections!J12</f>
        <v>6760.61</v>
      </c>
      <c r="L12" s="12"/>
      <c r="M12" s="42"/>
    </row>
    <row r="13" spans="1:13" ht="15.75">
      <c r="A13" s="26"/>
      <c r="B13" s="26"/>
      <c r="C13" s="26"/>
      <c r="D13" s="323" t="s">
        <v>9</v>
      </c>
      <c r="E13" s="330"/>
      <c r="F13" s="329">
        <f>AIRFRAME!D13</f>
        <v>4058</v>
      </c>
      <c r="G13" s="329"/>
      <c r="I13" s="323" t="s">
        <v>8</v>
      </c>
      <c r="J13" s="323"/>
      <c r="K13" s="307">
        <f>Inspections!J13</f>
        <v>5704</v>
      </c>
      <c r="L13" s="12"/>
      <c r="M13" s="42"/>
    </row>
    <row r="14" spans="1:13">
      <c r="A14" s="23"/>
      <c r="B14" s="23"/>
    </row>
    <row r="15" spans="1:13" s="6" customFormat="1" ht="13.5" customHeight="1">
      <c r="A15" s="349" t="s">
        <v>288</v>
      </c>
      <c r="B15" s="350"/>
      <c r="C15" s="350"/>
      <c r="D15" s="350"/>
      <c r="E15" s="350"/>
      <c r="F15" s="350"/>
      <c r="G15" s="350"/>
      <c r="H15" s="350"/>
      <c r="I15" s="350"/>
      <c r="J15" s="350"/>
      <c r="K15" s="350"/>
      <c r="L15" s="350"/>
      <c r="M15" s="351"/>
    </row>
    <row r="16" spans="1:13" s="1" customFormat="1" ht="13.5" customHeight="1">
      <c r="A16" s="140"/>
      <c r="B16" s="140"/>
      <c r="C16" s="352" t="s">
        <v>18</v>
      </c>
      <c r="D16" s="354" t="s">
        <v>53</v>
      </c>
      <c r="E16" s="141" t="s">
        <v>125</v>
      </c>
      <c r="F16" s="141" t="s">
        <v>126</v>
      </c>
      <c r="G16" s="141" t="s">
        <v>127</v>
      </c>
      <c r="H16" s="141" t="s">
        <v>289</v>
      </c>
      <c r="I16" s="141" t="s">
        <v>59</v>
      </c>
      <c r="J16" s="141" t="s">
        <v>128</v>
      </c>
      <c r="K16" s="141" t="s">
        <v>290</v>
      </c>
      <c r="L16" s="141" t="s">
        <v>23</v>
      </c>
      <c r="M16" s="141" t="s">
        <v>130</v>
      </c>
    </row>
    <row r="17" spans="1:14" s="1" customFormat="1" ht="13.5" customHeight="1">
      <c r="A17" s="142"/>
      <c r="B17" s="142"/>
      <c r="C17" s="353"/>
      <c r="D17" s="355"/>
      <c r="E17" s="143" t="s">
        <v>133</v>
      </c>
      <c r="F17" s="143" t="s">
        <v>134</v>
      </c>
      <c r="G17" s="143" t="s">
        <v>135</v>
      </c>
      <c r="H17" s="143" t="s">
        <v>136</v>
      </c>
      <c r="I17" s="143" t="s">
        <v>137</v>
      </c>
      <c r="J17" s="143" t="s">
        <v>136</v>
      </c>
      <c r="K17" s="143" t="s">
        <v>129</v>
      </c>
      <c r="L17" s="143" t="s">
        <v>291</v>
      </c>
      <c r="M17" s="143" t="s">
        <v>138</v>
      </c>
    </row>
    <row r="18" spans="1:14" s="48" customFormat="1">
      <c r="A18" s="103">
        <v>1</v>
      </c>
      <c r="B18" s="49"/>
      <c r="C18" s="133" t="s">
        <v>292</v>
      </c>
      <c r="D18" s="50" t="s">
        <v>293</v>
      </c>
      <c r="E18" s="7" t="s">
        <v>294</v>
      </c>
      <c r="F18" s="18">
        <v>6000</v>
      </c>
      <c r="G18" s="10" t="s">
        <v>146</v>
      </c>
      <c r="H18" s="8">
        <v>3358</v>
      </c>
      <c r="I18" s="51">
        <v>41600</v>
      </c>
      <c r="J18" s="8">
        <v>0</v>
      </c>
      <c r="K18" s="8">
        <f t="shared" ref="K18:K28" si="0">$F$13-H18+J18</f>
        <v>700</v>
      </c>
      <c r="L18" s="8">
        <f t="shared" ref="L18:L28" si="1">M18+$F$13</f>
        <v>9358</v>
      </c>
      <c r="M18" s="46">
        <f t="shared" ref="M18:M28" si="2">F18-K18</f>
        <v>5300</v>
      </c>
    </row>
    <row r="19" spans="1:14">
      <c r="A19" s="103">
        <v>2</v>
      </c>
      <c r="B19" s="49"/>
      <c r="C19" s="133" t="s">
        <v>295</v>
      </c>
      <c r="D19" s="50" t="s">
        <v>296</v>
      </c>
      <c r="E19" s="7" t="s">
        <v>294</v>
      </c>
      <c r="F19" s="18">
        <v>7200</v>
      </c>
      <c r="G19" s="10" t="s">
        <v>146</v>
      </c>
      <c r="H19" s="8">
        <v>3358</v>
      </c>
      <c r="I19" s="51">
        <v>41600</v>
      </c>
      <c r="J19" s="8">
        <v>570.79999999999995</v>
      </c>
      <c r="K19" s="8">
        <f t="shared" si="0"/>
        <v>1270.8</v>
      </c>
      <c r="L19" s="8">
        <f t="shared" si="1"/>
        <v>9987.2000000000007</v>
      </c>
      <c r="M19" s="46">
        <f t="shared" si="2"/>
        <v>5929.2</v>
      </c>
      <c r="N19" t="s">
        <v>297</v>
      </c>
    </row>
    <row r="20" spans="1:14">
      <c r="A20" s="103">
        <v>3</v>
      </c>
      <c r="B20" s="49"/>
      <c r="C20" s="134" t="s">
        <v>298</v>
      </c>
      <c r="D20" s="50">
        <v>164548720</v>
      </c>
      <c r="E20" s="7" t="s">
        <v>299</v>
      </c>
      <c r="F20" s="8">
        <v>3000</v>
      </c>
      <c r="G20" s="10" t="s">
        <v>142</v>
      </c>
      <c r="H20" s="8">
        <v>3898.5</v>
      </c>
      <c r="I20" s="263">
        <v>42446</v>
      </c>
      <c r="J20" s="8">
        <v>1760.3</v>
      </c>
      <c r="K20" s="8">
        <f t="shared" si="0"/>
        <v>1919.8</v>
      </c>
      <c r="L20" s="8">
        <f t="shared" si="1"/>
        <v>5138.2</v>
      </c>
      <c r="M20" s="46">
        <f t="shared" si="2"/>
        <v>1080.2</v>
      </c>
    </row>
    <row r="21" spans="1:14">
      <c r="A21" s="103">
        <v>4</v>
      </c>
      <c r="B21" s="49"/>
      <c r="C21" s="133" t="s">
        <v>300</v>
      </c>
      <c r="D21" s="138" t="s">
        <v>301</v>
      </c>
      <c r="E21" s="20">
        <v>655</v>
      </c>
      <c r="F21" s="8">
        <v>7200</v>
      </c>
      <c r="G21" s="10" t="s">
        <v>146</v>
      </c>
      <c r="H21" s="8">
        <v>3896.8</v>
      </c>
      <c r="I21" s="118">
        <v>42437</v>
      </c>
      <c r="J21" s="8">
        <v>892.1</v>
      </c>
      <c r="K21" s="8">
        <f t="shared" si="0"/>
        <v>1053.2999999999997</v>
      </c>
      <c r="L21" s="8">
        <f t="shared" si="1"/>
        <v>10204.700000000001</v>
      </c>
      <c r="M21" s="46">
        <f t="shared" si="2"/>
        <v>6146.7000000000007</v>
      </c>
      <c r="N21" t="s">
        <v>297</v>
      </c>
    </row>
    <row r="22" spans="1:14">
      <c r="A22" s="103">
        <v>5</v>
      </c>
      <c r="B22" s="49"/>
      <c r="C22" s="145" t="s">
        <v>302</v>
      </c>
      <c r="D22" s="138" t="s">
        <v>303</v>
      </c>
      <c r="E22" s="20" t="s">
        <v>304</v>
      </c>
      <c r="F22" s="22">
        <v>3600</v>
      </c>
      <c r="G22" s="21" t="s">
        <v>142</v>
      </c>
      <c r="H22" s="22">
        <v>3358</v>
      </c>
      <c r="I22" s="56">
        <v>41600</v>
      </c>
      <c r="J22" s="22">
        <v>0</v>
      </c>
      <c r="K22" s="22">
        <f t="shared" si="0"/>
        <v>700</v>
      </c>
      <c r="L22" s="22">
        <f t="shared" si="1"/>
        <v>6958</v>
      </c>
      <c r="M22" s="53">
        <f t="shared" si="2"/>
        <v>2900</v>
      </c>
    </row>
    <row r="23" spans="1:14">
      <c r="A23" s="103">
        <v>6</v>
      </c>
      <c r="B23" s="43"/>
      <c r="C23" s="144" t="s">
        <v>305</v>
      </c>
      <c r="D23" s="131" t="s">
        <v>306</v>
      </c>
      <c r="E23" s="132">
        <v>3354</v>
      </c>
      <c r="F23" s="53">
        <v>3600</v>
      </c>
      <c r="G23" s="57" t="s">
        <v>307</v>
      </c>
      <c r="H23" s="53">
        <v>3358</v>
      </c>
      <c r="I23" s="56">
        <v>41600</v>
      </c>
      <c r="J23" s="53">
        <v>0</v>
      </c>
      <c r="K23" s="22">
        <f t="shared" si="0"/>
        <v>700</v>
      </c>
      <c r="L23" s="53">
        <f t="shared" si="1"/>
        <v>6958</v>
      </c>
      <c r="M23" s="53">
        <f t="shared" si="2"/>
        <v>2900</v>
      </c>
      <c r="N23" s="48"/>
    </row>
    <row r="24" spans="1:14" s="48" customFormat="1">
      <c r="A24" s="103">
        <v>7</v>
      </c>
      <c r="B24" s="43"/>
      <c r="C24" s="144" t="s">
        <v>305</v>
      </c>
      <c r="D24" s="131" t="s">
        <v>306</v>
      </c>
      <c r="E24" s="132">
        <v>3354</v>
      </c>
      <c r="F24" s="53">
        <v>7200</v>
      </c>
      <c r="G24" s="57" t="s">
        <v>142</v>
      </c>
      <c r="H24" s="53">
        <v>3358</v>
      </c>
      <c r="I24" s="56">
        <v>41600</v>
      </c>
      <c r="J24" s="53">
        <v>0</v>
      </c>
      <c r="K24" s="22">
        <f t="shared" si="0"/>
        <v>700</v>
      </c>
      <c r="L24" s="53">
        <f t="shared" si="1"/>
        <v>10558</v>
      </c>
      <c r="M24" s="53">
        <f t="shared" si="2"/>
        <v>6500</v>
      </c>
      <c r="N24"/>
    </row>
    <row r="25" spans="1:14">
      <c r="A25" s="103">
        <v>8</v>
      </c>
      <c r="B25" s="43"/>
      <c r="C25" s="144" t="s">
        <v>308</v>
      </c>
      <c r="D25" s="131" t="s">
        <v>309</v>
      </c>
      <c r="E25" s="132">
        <v>10188</v>
      </c>
      <c r="F25" s="53">
        <v>3600</v>
      </c>
      <c r="G25" s="57" t="s">
        <v>142</v>
      </c>
      <c r="H25" s="53">
        <v>3358</v>
      </c>
      <c r="I25" s="56">
        <v>41600</v>
      </c>
      <c r="J25" s="53">
        <v>2052.8000000000002</v>
      </c>
      <c r="K25" s="22">
        <f t="shared" si="0"/>
        <v>2752.8</v>
      </c>
      <c r="L25" s="53">
        <f t="shared" si="1"/>
        <v>4905.2</v>
      </c>
      <c r="M25" s="53">
        <f t="shared" si="2"/>
        <v>847.19999999999982</v>
      </c>
      <c r="N25" s="48"/>
    </row>
    <row r="26" spans="1:14" s="48" customFormat="1">
      <c r="A26" s="103">
        <v>9</v>
      </c>
      <c r="B26" s="49"/>
      <c r="C26" s="134" t="s">
        <v>310</v>
      </c>
      <c r="D26" s="50" t="s">
        <v>311</v>
      </c>
      <c r="E26" s="7">
        <v>9810</v>
      </c>
      <c r="F26" s="8">
        <v>3600</v>
      </c>
      <c r="G26" s="10" t="s">
        <v>307</v>
      </c>
      <c r="H26" s="8">
        <v>3896.8</v>
      </c>
      <c r="I26" s="118">
        <v>42437</v>
      </c>
      <c r="J26" s="8">
        <v>0</v>
      </c>
      <c r="K26" s="8">
        <f t="shared" si="0"/>
        <v>161.19999999999982</v>
      </c>
      <c r="L26" s="53">
        <f t="shared" si="1"/>
        <v>7496.8</v>
      </c>
      <c r="M26" s="46">
        <f t="shared" si="2"/>
        <v>3438.8</v>
      </c>
      <c r="N26"/>
    </row>
    <row r="27" spans="1:14">
      <c r="A27" s="103">
        <v>10</v>
      </c>
      <c r="B27" s="49"/>
      <c r="C27" s="134" t="s">
        <v>310</v>
      </c>
      <c r="D27" s="50" t="s">
        <v>311</v>
      </c>
      <c r="E27" s="7">
        <v>9810</v>
      </c>
      <c r="F27" s="8">
        <v>7200</v>
      </c>
      <c r="G27" s="10" t="s">
        <v>142</v>
      </c>
      <c r="H27" s="8">
        <v>3896.8</v>
      </c>
      <c r="I27" s="56">
        <v>42111</v>
      </c>
      <c r="J27" s="8">
        <v>0</v>
      </c>
      <c r="K27" s="8">
        <f t="shared" si="0"/>
        <v>161.19999999999982</v>
      </c>
      <c r="L27" s="8">
        <f t="shared" si="1"/>
        <v>11096.8</v>
      </c>
      <c r="M27" s="46">
        <f t="shared" si="2"/>
        <v>7038.8</v>
      </c>
    </row>
    <row r="28" spans="1:14">
      <c r="A28" s="103">
        <v>11</v>
      </c>
      <c r="B28" s="49"/>
      <c r="C28" s="148" t="s">
        <v>312</v>
      </c>
      <c r="D28" s="80" t="s">
        <v>313</v>
      </c>
      <c r="E28" s="20">
        <v>10092</v>
      </c>
      <c r="F28" s="22">
        <v>3600</v>
      </c>
      <c r="G28" s="21" t="s">
        <v>142</v>
      </c>
      <c r="H28" s="22">
        <v>2991.2</v>
      </c>
      <c r="I28" s="56">
        <v>40777</v>
      </c>
      <c r="J28" s="22">
        <v>949.2</v>
      </c>
      <c r="K28" s="22">
        <f t="shared" si="0"/>
        <v>2016.0000000000002</v>
      </c>
      <c r="L28" s="22">
        <f t="shared" si="1"/>
        <v>5642</v>
      </c>
      <c r="M28" s="53">
        <f t="shared" si="2"/>
        <v>1583.9999999999998</v>
      </c>
    </row>
    <row r="30" spans="1:14">
      <c r="A30" s="349" t="s">
        <v>314</v>
      </c>
      <c r="B30" s="350"/>
      <c r="C30" s="350"/>
      <c r="D30" s="350"/>
      <c r="E30" s="350"/>
      <c r="F30" s="350"/>
      <c r="G30" s="350"/>
      <c r="H30" s="350"/>
      <c r="I30" s="350"/>
      <c r="J30" s="350"/>
      <c r="K30" s="350"/>
      <c r="L30" s="350"/>
      <c r="M30" s="351"/>
    </row>
    <row r="31" spans="1:14" s="151" customFormat="1" ht="13.5" customHeight="1">
      <c r="A31" s="140"/>
      <c r="B31" s="140"/>
      <c r="C31" s="352" t="s">
        <v>18</v>
      </c>
      <c r="D31" s="354" t="s">
        <v>53</v>
      </c>
      <c r="E31" s="141" t="s">
        <v>125</v>
      </c>
      <c r="F31" s="141" t="s">
        <v>126</v>
      </c>
      <c r="G31" s="141" t="s">
        <v>127</v>
      </c>
      <c r="H31" s="141" t="s">
        <v>315</v>
      </c>
      <c r="I31" s="141" t="s">
        <v>59</v>
      </c>
      <c r="J31" s="141" t="s">
        <v>316</v>
      </c>
      <c r="K31" s="141" t="s">
        <v>290</v>
      </c>
      <c r="L31" s="141" t="s">
        <v>23</v>
      </c>
      <c r="M31" s="141" t="s">
        <v>130</v>
      </c>
    </row>
    <row r="32" spans="1:14" s="151" customFormat="1" ht="13.5" customHeight="1">
      <c r="A32" s="142"/>
      <c r="B32" s="142"/>
      <c r="C32" s="353"/>
      <c r="D32" s="355"/>
      <c r="E32" s="143" t="s">
        <v>133</v>
      </c>
      <c r="F32" s="143" t="s">
        <v>134</v>
      </c>
      <c r="G32" s="143" t="s">
        <v>135</v>
      </c>
      <c r="H32" s="143" t="s">
        <v>136</v>
      </c>
      <c r="I32" s="143" t="s">
        <v>137</v>
      </c>
      <c r="J32" s="143" t="s">
        <v>136</v>
      </c>
      <c r="K32" s="143" t="s">
        <v>317</v>
      </c>
      <c r="L32" s="143" t="s">
        <v>315</v>
      </c>
      <c r="M32" s="143" t="s">
        <v>318</v>
      </c>
    </row>
    <row r="33" spans="1:13" s="6" customFormat="1" ht="13.5" customHeight="1">
      <c r="A33" s="103">
        <v>1</v>
      </c>
      <c r="B33" s="49"/>
      <c r="C33" s="133" t="s">
        <v>319</v>
      </c>
      <c r="D33" s="136" t="s">
        <v>320</v>
      </c>
      <c r="E33" s="7" t="s">
        <v>321</v>
      </c>
      <c r="F33" s="18">
        <v>10000</v>
      </c>
      <c r="G33" s="10" t="s">
        <v>322</v>
      </c>
      <c r="H33" s="18">
        <v>5411.55</v>
      </c>
      <c r="I33" s="51">
        <v>41600</v>
      </c>
      <c r="J33" s="18">
        <v>4268.41</v>
      </c>
      <c r="K33" s="8">
        <f>$K$12-H33+J33</f>
        <v>5617.4699999999993</v>
      </c>
      <c r="L33" s="18">
        <f>M33+$K$12</f>
        <v>11143.14</v>
      </c>
      <c r="M33" s="18">
        <f>F33-($K$12-H33+J33)</f>
        <v>4382.5300000000007</v>
      </c>
    </row>
    <row r="34" spans="1:13">
      <c r="A34" s="103">
        <v>2</v>
      </c>
      <c r="B34" s="49"/>
      <c r="C34" s="145" t="s">
        <v>323</v>
      </c>
      <c r="D34" s="138" t="s">
        <v>324</v>
      </c>
      <c r="E34" s="20" t="s">
        <v>325</v>
      </c>
      <c r="F34" s="139">
        <v>10000</v>
      </c>
      <c r="G34" s="21" t="s">
        <v>322</v>
      </c>
      <c r="H34" s="139">
        <v>5454</v>
      </c>
      <c r="I34" s="118">
        <v>42437</v>
      </c>
      <c r="J34" s="21">
        <v>1131.3</v>
      </c>
      <c r="K34" s="22">
        <f>$K$13-H34+J34</f>
        <v>1381.3</v>
      </c>
      <c r="L34" s="139">
        <f>M34+$K$13</f>
        <v>14322.7</v>
      </c>
      <c r="M34" s="139">
        <f>F34-($K$13-H34+J34)</f>
        <v>8618.7000000000007</v>
      </c>
    </row>
    <row r="35" spans="1:13">
      <c r="A35" s="103">
        <v>3</v>
      </c>
      <c r="B35" s="49"/>
      <c r="C35" s="145" t="s">
        <v>300</v>
      </c>
      <c r="D35" s="138" t="s">
        <v>301</v>
      </c>
      <c r="E35" s="20">
        <v>655</v>
      </c>
      <c r="F35" s="139">
        <v>12000</v>
      </c>
      <c r="G35" s="21" t="s">
        <v>322</v>
      </c>
      <c r="H35" s="139">
        <v>5454</v>
      </c>
      <c r="I35" s="118">
        <v>42437</v>
      </c>
      <c r="J35" s="22">
        <v>1131.3</v>
      </c>
      <c r="K35" s="22">
        <f>$K$13-H35+J35</f>
        <v>1381.3</v>
      </c>
      <c r="L35" s="139">
        <f>M35+$K$13</f>
        <v>16322.7</v>
      </c>
      <c r="M35" s="139">
        <f>F35-($K$13-H35+J35)</f>
        <v>10618.7</v>
      </c>
    </row>
    <row r="36" spans="1:13" s="34" customFormat="1">
      <c r="A36" s="103">
        <v>4</v>
      </c>
      <c r="B36" s="49"/>
      <c r="C36" s="133" t="s">
        <v>326</v>
      </c>
      <c r="D36" s="136" t="s">
        <v>327</v>
      </c>
      <c r="E36" s="7" t="s">
        <v>328</v>
      </c>
      <c r="F36" s="18">
        <v>10000</v>
      </c>
      <c r="G36" s="10" t="s">
        <v>322</v>
      </c>
      <c r="H36" s="18">
        <v>5411.55</v>
      </c>
      <c r="I36" s="51">
        <v>41600</v>
      </c>
      <c r="J36" s="18">
        <v>4268.41</v>
      </c>
      <c r="K36" s="8">
        <f t="shared" ref="K36:K41" si="3">$K$12-H36+J36</f>
        <v>5617.4699999999993</v>
      </c>
      <c r="L36" s="18">
        <f t="shared" ref="L36:L41" si="4">M36+$K$12</f>
        <v>11143.14</v>
      </c>
      <c r="M36" s="18">
        <f t="shared" ref="M36:M41" si="5">F36-($K$12-H36+J36)</f>
        <v>4382.5300000000007</v>
      </c>
    </row>
    <row r="37" spans="1:13">
      <c r="A37" s="103">
        <v>5</v>
      </c>
      <c r="B37" s="49"/>
      <c r="C37" s="133" t="s">
        <v>292</v>
      </c>
      <c r="D37" s="136" t="s">
        <v>293</v>
      </c>
      <c r="E37" s="7" t="s">
        <v>294</v>
      </c>
      <c r="F37" s="18">
        <v>12000</v>
      </c>
      <c r="G37" s="10" t="s">
        <v>322</v>
      </c>
      <c r="H37" s="18">
        <v>5411.55</v>
      </c>
      <c r="I37" s="51">
        <v>41600</v>
      </c>
      <c r="J37" s="18">
        <v>0</v>
      </c>
      <c r="K37" s="8">
        <f t="shared" si="3"/>
        <v>1349.0599999999995</v>
      </c>
      <c r="L37" s="18">
        <f t="shared" si="4"/>
        <v>17411.55</v>
      </c>
      <c r="M37" s="18">
        <f t="shared" si="5"/>
        <v>10650.94</v>
      </c>
    </row>
    <row r="38" spans="1:13">
      <c r="A38" s="103">
        <v>6</v>
      </c>
      <c r="B38" s="54"/>
      <c r="C38" s="146" t="s">
        <v>295</v>
      </c>
      <c r="D38" s="136" t="s">
        <v>329</v>
      </c>
      <c r="E38" s="7" t="s">
        <v>330</v>
      </c>
      <c r="F38" s="18">
        <v>10000</v>
      </c>
      <c r="G38" s="10" t="s">
        <v>322</v>
      </c>
      <c r="H38" s="18">
        <v>5411.55</v>
      </c>
      <c r="I38" s="51">
        <v>41600</v>
      </c>
      <c r="J38" s="18">
        <v>921.12</v>
      </c>
      <c r="K38" s="8">
        <f t="shared" si="3"/>
        <v>2270.1799999999994</v>
      </c>
      <c r="L38" s="18">
        <f t="shared" si="4"/>
        <v>14490.43</v>
      </c>
      <c r="M38" s="18">
        <f t="shared" si="5"/>
        <v>7729.8200000000006</v>
      </c>
    </row>
    <row r="39" spans="1:13">
      <c r="A39" s="103">
        <v>7</v>
      </c>
      <c r="B39" s="49"/>
      <c r="C39" s="133" t="s">
        <v>331</v>
      </c>
      <c r="D39" s="136" t="s">
        <v>332</v>
      </c>
      <c r="E39" s="7" t="s">
        <v>333</v>
      </c>
      <c r="F39" s="18">
        <v>6500</v>
      </c>
      <c r="G39" s="10" t="s">
        <v>322</v>
      </c>
      <c r="H39" s="18">
        <v>5411.55</v>
      </c>
      <c r="I39" s="51">
        <v>41600</v>
      </c>
      <c r="J39" s="18">
        <v>921.12</v>
      </c>
      <c r="K39" s="8">
        <f t="shared" si="3"/>
        <v>2270.1799999999994</v>
      </c>
      <c r="L39" s="18">
        <f t="shared" si="4"/>
        <v>10990.43</v>
      </c>
      <c r="M39" s="18">
        <f t="shared" si="5"/>
        <v>4229.8200000000006</v>
      </c>
    </row>
    <row r="40" spans="1:13">
      <c r="A40" s="103">
        <v>8</v>
      </c>
      <c r="B40" s="49"/>
      <c r="C40" s="133" t="s">
        <v>334</v>
      </c>
      <c r="D40" s="136" t="s">
        <v>335</v>
      </c>
      <c r="E40" s="7" t="s">
        <v>336</v>
      </c>
      <c r="F40" s="18">
        <v>14000</v>
      </c>
      <c r="G40" s="10" t="s">
        <v>322</v>
      </c>
      <c r="H40" s="18">
        <v>5411.55</v>
      </c>
      <c r="I40" s="51">
        <v>41600</v>
      </c>
      <c r="J40" s="18">
        <v>4268.41</v>
      </c>
      <c r="K40" s="8">
        <f t="shared" si="3"/>
        <v>5617.4699999999993</v>
      </c>
      <c r="L40" s="18">
        <f t="shared" si="4"/>
        <v>15143.14</v>
      </c>
      <c r="M40" s="18">
        <f t="shared" si="5"/>
        <v>8382.5300000000007</v>
      </c>
    </row>
    <row r="41" spans="1:13">
      <c r="A41" s="103">
        <v>9</v>
      </c>
      <c r="B41" s="43"/>
      <c r="C41" s="147" t="s">
        <v>337</v>
      </c>
      <c r="D41" s="137" t="s">
        <v>338</v>
      </c>
      <c r="E41" s="45" t="s">
        <v>336</v>
      </c>
      <c r="F41" s="55">
        <v>14000</v>
      </c>
      <c r="G41" s="47" t="s">
        <v>322</v>
      </c>
      <c r="H41" s="18">
        <v>5411.55</v>
      </c>
      <c r="I41" s="51">
        <v>41600</v>
      </c>
      <c r="J41" s="55">
        <v>0</v>
      </c>
      <c r="K41" s="46">
        <f t="shared" si="3"/>
        <v>1349.0599999999995</v>
      </c>
      <c r="L41" s="55">
        <f t="shared" si="4"/>
        <v>19411.55</v>
      </c>
      <c r="M41" s="55">
        <f t="shared" si="5"/>
        <v>12650.94</v>
      </c>
    </row>
    <row r="42" spans="1:13" s="48" customFormat="1">
      <c r="A42"/>
      <c r="B42"/>
      <c r="C42"/>
      <c r="D42"/>
      <c r="E42"/>
      <c r="F42"/>
      <c r="G42"/>
      <c r="H42"/>
      <c r="I42"/>
      <c r="J42"/>
      <c r="K42"/>
      <c r="L42" s="9"/>
      <c r="M42"/>
    </row>
    <row r="43" spans="1:13">
      <c r="A43" s="349" t="s">
        <v>339</v>
      </c>
      <c r="B43" s="350"/>
      <c r="C43" s="350"/>
      <c r="D43" s="350"/>
      <c r="E43" s="350"/>
      <c r="F43" s="350"/>
      <c r="G43" s="350"/>
      <c r="H43" s="350"/>
      <c r="I43" s="350"/>
      <c r="J43" s="350"/>
      <c r="K43" s="350"/>
      <c r="L43" s="350"/>
      <c r="M43" s="351"/>
    </row>
    <row r="44" spans="1:13" s="152" customFormat="1" ht="26.25" customHeight="1">
      <c r="A44" s="149"/>
      <c r="B44" s="150"/>
      <c r="C44" s="150" t="s">
        <v>340</v>
      </c>
      <c r="D44" s="150" t="s">
        <v>53</v>
      </c>
      <c r="E44" s="150" t="s">
        <v>341</v>
      </c>
      <c r="F44" s="150" t="s">
        <v>342</v>
      </c>
      <c r="G44" s="150" t="s">
        <v>343</v>
      </c>
      <c r="H44" s="150" t="s">
        <v>344</v>
      </c>
      <c r="I44" s="150" t="s">
        <v>345</v>
      </c>
      <c r="J44" s="150" t="s">
        <v>346</v>
      </c>
      <c r="K44" s="150" t="s">
        <v>347</v>
      </c>
      <c r="L44" s="150" t="s">
        <v>23</v>
      </c>
      <c r="M44" s="150" t="s">
        <v>348</v>
      </c>
    </row>
    <row r="45" spans="1:13" s="6" customFormat="1" ht="13.5" customHeight="1">
      <c r="A45" s="103">
        <v>1</v>
      </c>
      <c r="B45" s="49"/>
      <c r="C45" s="145" t="s">
        <v>349</v>
      </c>
      <c r="D45" s="80">
        <v>174078030</v>
      </c>
      <c r="E45" s="20" t="s">
        <v>350</v>
      </c>
      <c r="F45" s="22">
        <v>10</v>
      </c>
      <c r="G45" s="21" t="s">
        <v>142</v>
      </c>
      <c r="H45" s="22">
        <v>3896.8</v>
      </c>
      <c r="I45" s="262">
        <v>42437</v>
      </c>
      <c r="J45" s="129">
        <v>4.51</v>
      </c>
      <c r="K45" s="129">
        <f ca="1">(($D$9-I45)/365)+J45</f>
        <v>5.1234083723363728</v>
      </c>
      <c r="L45" s="130">
        <f ca="1">(M45*365)+$D$9</f>
        <v>44440.85</v>
      </c>
      <c r="M45" s="129">
        <f ca="1">10-K45</f>
        <v>4.8765916276636272</v>
      </c>
    </row>
    <row r="46" spans="1:13" s="34" customFormat="1">
      <c r="A46" s="103">
        <v>3</v>
      </c>
      <c r="B46" s="49"/>
      <c r="C46" s="133" t="s">
        <v>351</v>
      </c>
      <c r="D46" s="50">
        <v>174126090</v>
      </c>
      <c r="E46" s="7" t="s">
        <v>352</v>
      </c>
      <c r="F46" s="8">
        <v>10</v>
      </c>
      <c r="G46" s="10" t="s">
        <v>142</v>
      </c>
      <c r="H46" s="8">
        <v>2991.2</v>
      </c>
      <c r="I46" s="51">
        <v>40777</v>
      </c>
      <c r="J46" s="128">
        <v>2.31</v>
      </c>
      <c r="K46" s="129">
        <f ca="1">(($D$9-I46)/365)+J46</f>
        <v>7.4713535778158242</v>
      </c>
      <c r="L46" s="130">
        <f ca="1">(M46*365)+$D$9</f>
        <v>43583.85</v>
      </c>
      <c r="M46" s="129">
        <f ca="1">10-K46</f>
        <v>2.5286464221841758</v>
      </c>
    </row>
    <row r="47" spans="1:13" s="34" customFormat="1">
      <c r="A47" s="103">
        <v>3</v>
      </c>
      <c r="B47" s="49"/>
      <c r="C47" s="133" t="s">
        <v>298</v>
      </c>
      <c r="D47" s="50">
        <v>164548720</v>
      </c>
      <c r="E47" s="7" t="s">
        <v>299</v>
      </c>
      <c r="F47" s="8">
        <v>10</v>
      </c>
      <c r="G47" s="10" t="s">
        <v>142</v>
      </c>
      <c r="H47" s="8">
        <v>3529.8</v>
      </c>
      <c r="I47" s="51">
        <v>40971</v>
      </c>
      <c r="J47" s="8">
        <v>2.8</v>
      </c>
      <c r="K47" s="129">
        <f ca="1">(($D$9-I47)/365)+J47</f>
        <v>7.4298467285007561</v>
      </c>
      <c r="L47" s="130">
        <f ca="1">(M47*365)+$D$9</f>
        <v>43599</v>
      </c>
      <c r="M47" s="129">
        <f ca="1">10-K47</f>
        <v>2.5701532714992439</v>
      </c>
    </row>
    <row r="48" spans="1:13" s="48" customFormat="1">
      <c r="A48" s="103">
        <v>5</v>
      </c>
      <c r="B48" s="49"/>
      <c r="C48" s="134" t="s">
        <v>312</v>
      </c>
      <c r="D48" s="50" t="s">
        <v>313</v>
      </c>
      <c r="E48" s="7">
        <v>10092</v>
      </c>
      <c r="F48" s="8">
        <v>15</v>
      </c>
      <c r="G48" s="10" t="s">
        <v>142</v>
      </c>
      <c r="H48" s="8">
        <v>2991.2</v>
      </c>
      <c r="I48" s="51">
        <v>40777</v>
      </c>
      <c r="J48" s="8">
        <v>7.1</v>
      </c>
      <c r="K48" s="129">
        <f ca="1">(($D$9-I48)/365)+J48</f>
        <v>12.261353577815825</v>
      </c>
      <c r="L48" s="130">
        <f ca="1">(M48*365)+$D$9</f>
        <v>43660.5</v>
      </c>
      <c r="M48" s="129">
        <f ca="1">15-K48</f>
        <v>2.7386464221841749</v>
      </c>
    </row>
    <row r="49" spans="1:13" s="34" customFormat="1">
      <c r="A49" s="103">
        <v>6</v>
      </c>
      <c r="B49" s="49"/>
      <c r="C49" s="134" t="s">
        <v>310</v>
      </c>
      <c r="D49" s="50" t="s">
        <v>311</v>
      </c>
      <c r="E49" s="7">
        <v>9810</v>
      </c>
      <c r="F49" s="8">
        <v>15</v>
      </c>
      <c r="G49" s="10" t="s">
        <v>142</v>
      </c>
      <c r="H49" s="8">
        <v>3896.8</v>
      </c>
      <c r="I49" s="118">
        <v>42437</v>
      </c>
      <c r="J49" s="8">
        <v>0</v>
      </c>
      <c r="K49" s="129">
        <f t="shared" ref="K49:K51" ca="1" si="6">(($D$9-I49)/365)+J49</f>
        <v>0.61340837233637269</v>
      </c>
      <c r="L49" s="130">
        <f t="shared" ref="L49:L52" ca="1" si="7">(M49*365)+$D$9</f>
        <v>47912</v>
      </c>
      <c r="M49" s="129">
        <f t="shared" ref="M49:M51" ca="1" si="8">15-K49</f>
        <v>14.386591627663627</v>
      </c>
    </row>
    <row r="50" spans="1:13" s="34" customFormat="1">
      <c r="A50" s="103">
        <v>7</v>
      </c>
      <c r="B50" s="49"/>
      <c r="C50" s="148" t="s">
        <v>308</v>
      </c>
      <c r="D50" s="80" t="s">
        <v>309</v>
      </c>
      <c r="E50" s="20">
        <v>10188</v>
      </c>
      <c r="F50" s="22">
        <v>15</v>
      </c>
      <c r="G50" s="21" t="s">
        <v>142</v>
      </c>
      <c r="H50" s="22">
        <v>3358</v>
      </c>
      <c r="I50" s="56">
        <v>41600</v>
      </c>
      <c r="J50" s="22">
        <v>0</v>
      </c>
      <c r="K50" s="129">
        <f t="shared" ca="1" si="6"/>
        <v>2.9065590572678794</v>
      </c>
      <c r="L50" s="130">
        <f t="shared" ca="1" si="7"/>
        <v>47075</v>
      </c>
      <c r="M50" s="129">
        <f t="shared" ca="1" si="8"/>
        <v>12.093440942732121</v>
      </c>
    </row>
    <row r="51" spans="1:13" s="34" customFormat="1">
      <c r="A51" s="106">
        <v>8</v>
      </c>
      <c r="B51" s="43"/>
      <c r="C51" s="144" t="s">
        <v>305</v>
      </c>
      <c r="D51" s="131" t="s">
        <v>306</v>
      </c>
      <c r="E51" s="132">
        <v>3354</v>
      </c>
      <c r="F51" s="53">
        <v>15</v>
      </c>
      <c r="G51" s="57" t="s">
        <v>142</v>
      </c>
      <c r="H51" s="22">
        <v>3358</v>
      </c>
      <c r="I51" s="56">
        <v>41600</v>
      </c>
      <c r="J51" s="22">
        <v>0</v>
      </c>
      <c r="K51" s="129">
        <f t="shared" ca="1" si="6"/>
        <v>2.9065590572678794</v>
      </c>
      <c r="L51" s="130">
        <f t="shared" ca="1" si="7"/>
        <v>47075</v>
      </c>
      <c r="M51" s="129">
        <f t="shared" ca="1" si="8"/>
        <v>12.093440942732121</v>
      </c>
    </row>
    <row r="52" spans="1:13" s="34" customFormat="1">
      <c r="A52" s="106">
        <v>9</v>
      </c>
      <c r="B52" s="43"/>
      <c r="C52" s="135" t="s">
        <v>353</v>
      </c>
      <c r="D52" s="44" t="s">
        <v>354</v>
      </c>
      <c r="E52" s="45">
        <v>9458</v>
      </c>
      <c r="F52" s="46">
        <v>15</v>
      </c>
      <c r="G52" s="47" t="s">
        <v>142</v>
      </c>
      <c r="H52" s="8">
        <v>2991.2</v>
      </c>
      <c r="I52" s="51">
        <v>40777</v>
      </c>
      <c r="J52" s="8">
        <v>4.3579999999999997</v>
      </c>
      <c r="K52" s="129">
        <f t="shared" ref="K52" ca="1" si="9">(($D$9-I52)/365)+J52</f>
        <v>9.5193535778158243</v>
      </c>
      <c r="L52" s="130">
        <f t="shared" ca="1" si="7"/>
        <v>44661.33</v>
      </c>
      <c r="M52" s="129">
        <f t="shared" ref="M52" ca="1" si="10">15-K52</f>
        <v>5.4806464221841757</v>
      </c>
    </row>
    <row r="53" spans="1:13">
      <c r="L53" s="9"/>
    </row>
    <row r="54" spans="1:13">
      <c r="L54" s="9"/>
    </row>
    <row r="55" spans="1:13">
      <c r="L55" s="9"/>
    </row>
    <row r="56" spans="1:13">
      <c r="L56" s="9"/>
    </row>
    <row r="57" spans="1:13">
      <c r="L57" s="9"/>
    </row>
    <row r="58" spans="1:13">
      <c r="L58" s="9"/>
    </row>
    <row r="59" spans="1:13">
      <c r="L59" s="9"/>
    </row>
    <row r="60" spans="1:13">
      <c r="L60" s="9"/>
    </row>
    <row r="61" spans="1:13">
      <c r="L61" s="9"/>
    </row>
    <row r="62" spans="1:13">
      <c r="L62" s="9"/>
    </row>
    <row r="63" spans="1:13">
      <c r="L63" s="9"/>
    </row>
    <row r="64" spans="1:13">
      <c r="L64" s="9"/>
    </row>
    <row r="65" spans="12:12">
      <c r="L65" s="9"/>
    </row>
    <row r="66" spans="12:12">
      <c r="L66" s="9"/>
    </row>
    <row r="67" spans="12:12">
      <c r="L67" s="9"/>
    </row>
    <row r="68" spans="12:12">
      <c r="L68" s="9"/>
    </row>
    <row r="69" spans="12:12">
      <c r="L69" s="9"/>
    </row>
    <row r="70" spans="12:12">
      <c r="L70" s="9"/>
    </row>
    <row r="71" spans="12:12">
      <c r="L71" s="9"/>
    </row>
    <row r="72" spans="12:12">
      <c r="L72" s="9"/>
    </row>
    <row r="73" spans="12:12">
      <c r="L73" s="9"/>
    </row>
    <row r="74" spans="12:12">
      <c r="L74" s="9"/>
    </row>
    <row r="75" spans="12:12">
      <c r="L75" s="9"/>
    </row>
    <row r="76" spans="12:12">
      <c r="L76" s="9"/>
    </row>
    <row r="77" spans="12:12">
      <c r="L77" s="9"/>
    </row>
    <row r="78" spans="12:12">
      <c r="L78" s="9"/>
    </row>
    <row r="79" spans="12:12">
      <c r="L79" s="9"/>
    </row>
    <row r="80" spans="12:12">
      <c r="L80" s="9"/>
    </row>
    <row r="81" spans="12:12">
      <c r="L81" s="9"/>
    </row>
    <row r="82" spans="12:12">
      <c r="L82" s="9"/>
    </row>
    <row r="83" spans="12:12">
      <c r="L83" s="9"/>
    </row>
    <row r="84" spans="12:12">
      <c r="L84" s="9"/>
    </row>
  </sheetData>
  <sortState ref="A18:N28">
    <sortCondition ref="C18:C28"/>
  </sortState>
  <mergeCells count="23">
    <mergeCell ref="D13:E13"/>
    <mergeCell ref="F13:G13"/>
    <mergeCell ref="A43:M43"/>
    <mergeCell ref="C16:C17"/>
    <mergeCell ref="D16:D17"/>
    <mergeCell ref="A15:M15"/>
    <mergeCell ref="A30:M30"/>
    <mergeCell ref="I13:J13"/>
    <mergeCell ref="C31:C32"/>
    <mergeCell ref="D31:D32"/>
    <mergeCell ref="A1:M1"/>
    <mergeCell ref="F12:G12"/>
    <mergeCell ref="I12:J12"/>
    <mergeCell ref="D11:E11"/>
    <mergeCell ref="F11:G11"/>
    <mergeCell ref="I11:J11"/>
    <mergeCell ref="D12:E12"/>
    <mergeCell ref="A7:M7"/>
    <mergeCell ref="E3:J3"/>
    <mergeCell ref="E4:J4"/>
    <mergeCell ref="K3:L3"/>
    <mergeCell ref="K4:L4"/>
    <mergeCell ref="H6:M6"/>
  </mergeCells>
  <phoneticPr fontId="13" type="noConversion"/>
  <conditionalFormatting sqref="M18:M28">
    <cfRule type="cellIs" dxfId="9" priority="5" operator="lessThan">
      <formula>50</formula>
    </cfRule>
    <cfRule type="cellIs" dxfId="8" priority="6" operator="lessThan">
      <formula>300</formula>
    </cfRule>
  </conditionalFormatting>
  <conditionalFormatting sqref="M33:M41">
    <cfRule type="cellIs" dxfId="7" priority="3" operator="lessThan">
      <formula>100</formula>
    </cfRule>
    <cfRule type="cellIs" dxfId="6" priority="4" operator="lessThan">
      <formula>500</formula>
    </cfRule>
  </conditionalFormatting>
  <conditionalFormatting sqref="M45:M52">
    <cfRule type="cellIs" dxfId="5" priority="1" operator="lessThan">
      <formula>0.1</formula>
    </cfRule>
    <cfRule type="cellIs" dxfId="4" priority="2" operator="lessThan">
      <formula>0.4</formula>
    </cfRule>
  </conditionalFormatting>
  <pageMargins left="0.78740157480314965" right="0.55118110236220474" top="0.23622047244094491" bottom="0.15748031496062992" header="0.15748031496062992" footer="0.15748031496062992"/>
  <pageSetup paperSize="9" scale="8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46"/>
  <sheetViews>
    <sheetView zoomScale="130" zoomScaleNormal="130" workbookViewId="0"/>
  </sheetViews>
  <sheetFormatPr defaultColWidth="11.42578125" defaultRowHeight="12.75"/>
  <cols>
    <col min="1" max="1" width="2.7109375" customWidth="1"/>
    <col min="2" max="2" width="1.7109375" customWidth="1"/>
    <col min="3" max="3" width="26.28515625" customWidth="1"/>
    <col min="4" max="4" width="22.7109375" customWidth="1"/>
    <col min="5" max="5" width="12.140625" customWidth="1"/>
    <col min="6" max="6" width="9.7109375" customWidth="1"/>
    <col min="7" max="7" width="11.7109375" customWidth="1"/>
    <col min="8" max="8" width="14.7109375" customWidth="1"/>
    <col min="9" max="9" width="10.7109375" customWidth="1"/>
    <col min="10" max="11" width="11.85546875" customWidth="1"/>
    <col min="12" max="12" width="12.85546875" customWidth="1"/>
    <col min="13" max="13" width="11.42578125" customWidth="1"/>
    <col min="14" max="14" width="10.140625" customWidth="1"/>
    <col min="257" max="257" width="2.7109375" customWidth="1"/>
    <col min="258" max="258" width="1.7109375" customWidth="1"/>
    <col min="259" max="260" width="22.7109375" customWidth="1"/>
    <col min="261" max="261" width="9.28515625" customWidth="1"/>
    <col min="262" max="262" width="9.7109375" customWidth="1"/>
    <col min="263" max="263" width="11.7109375" customWidth="1"/>
    <col min="264" max="264" width="14.7109375" customWidth="1"/>
    <col min="265" max="265" width="10.7109375" customWidth="1"/>
    <col min="266" max="267" width="11.85546875" customWidth="1"/>
    <col min="268" max="268" width="12.85546875" customWidth="1"/>
    <col min="269" max="269" width="11.42578125" customWidth="1"/>
    <col min="270" max="270" width="10.140625" customWidth="1"/>
    <col min="513" max="513" width="2.7109375" customWidth="1"/>
    <col min="514" max="514" width="1.7109375" customWidth="1"/>
    <col min="515" max="516" width="22.7109375" customWidth="1"/>
    <col min="517" max="517" width="9.28515625" customWidth="1"/>
    <col min="518" max="518" width="9.7109375" customWidth="1"/>
    <col min="519" max="519" width="11.7109375" customWidth="1"/>
    <col min="520" max="520" width="14.7109375" customWidth="1"/>
    <col min="521" max="521" width="10.7109375" customWidth="1"/>
    <col min="522" max="523" width="11.85546875" customWidth="1"/>
    <col min="524" max="524" width="12.85546875" customWidth="1"/>
    <col min="525" max="525" width="11.42578125" customWidth="1"/>
    <col min="526" max="526" width="10.140625" customWidth="1"/>
    <col min="769" max="769" width="2.7109375" customWidth="1"/>
    <col min="770" max="770" width="1.7109375" customWidth="1"/>
    <col min="771" max="772" width="22.7109375" customWidth="1"/>
    <col min="773" max="773" width="9.28515625" customWidth="1"/>
    <col min="774" max="774" width="9.7109375" customWidth="1"/>
    <col min="775" max="775" width="11.7109375" customWidth="1"/>
    <col min="776" max="776" width="14.7109375" customWidth="1"/>
    <col min="777" max="777" width="10.7109375" customWidth="1"/>
    <col min="778" max="779" width="11.85546875" customWidth="1"/>
    <col min="780" max="780" width="12.85546875" customWidth="1"/>
    <col min="781" max="781" width="11.42578125" customWidth="1"/>
    <col min="782" max="782" width="10.140625" customWidth="1"/>
    <col min="1025" max="1025" width="2.7109375" customWidth="1"/>
    <col min="1026" max="1026" width="1.7109375" customWidth="1"/>
    <col min="1027" max="1028" width="22.7109375" customWidth="1"/>
    <col min="1029" max="1029" width="9.28515625" customWidth="1"/>
    <col min="1030" max="1030" width="9.7109375" customWidth="1"/>
    <col min="1031" max="1031" width="11.7109375" customWidth="1"/>
    <col min="1032" max="1032" width="14.7109375" customWidth="1"/>
    <col min="1033" max="1033" width="10.7109375" customWidth="1"/>
    <col min="1034" max="1035" width="11.85546875" customWidth="1"/>
    <col min="1036" max="1036" width="12.85546875" customWidth="1"/>
    <col min="1037" max="1037" width="11.42578125" customWidth="1"/>
    <col min="1038" max="1038" width="10.140625" customWidth="1"/>
    <col min="1281" max="1281" width="2.7109375" customWidth="1"/>
    <col min="1282" max="1282" width="1.7109375" customWidth="1"/>
    <col min="1283" max="1284" width="22.7109375" customWidth="1"/>
    <col min="1285" max="1285" width="9.28515625" customWidth="1"/>
    <col min="1286" max="1286" width="9.7109375" customWidth="1"/>
    <col min="1287" max="1287" width="11.7109375" customWidth="1"/>
    <col min="1288" max="1288" width="14.7109375" customWidth="1"/>
    <col min="1289" max="1289" width="10.7109375" customWidth="1"/>
    <col min="1290" max="1291" width="11.85546875" customWidth="1"/>
    <col min="1292" max="1292" width="12.85546875" customWidth="1"/>
    <col min="1293" max="1293" width="11.42578125" customWidth="1"/>
    <col min="1294" max="1294" width="10.140625" customWidth="1"/>
    <col min="1537" max="1537" width="2.7109375" customWidth="1"/>
    <col min="1538" max="1538" width="1.7109375" customWidth="1"/>
    <col min="1539" max="1540" width="22.7109375" customWidth="1"/>
    <col min="1541" max="1541" width="9.28515625" customWidth="1"/>
    <col min="1542" max="1542" width="9.7109375" customWidth="1"/>
    <col min="1543" max="1543" width="11.7109375" customWidth="1"/>
    <col min="1544" max="1544" width="14.7109375" customWidth="1"/>
    <col min="1545" max="1545" width="10.7109375" customWidth="1"/>
    <col min="1546" max="1547" width="11.85546875" customWidth="1"/>
    <col min="1548" max="1548" width="12.85546875" customWidth="1"/>
    <col min="1549" max="1549" width="11.42578125" customWidth="1"/>
    <col min="1550" max="1550" width="10.140625" customWidth="1"/>
    <col min="1793" max="1793" width="2.7109375" customWidth="1"/>
    <col min="1794" max="1794" width="1.7109375" customWidth="1"/>
    <col min="1795" max="1796" width="22.7109375" customWidth="1"/>
    <col min="1797" max="1797" width="9.28515625" customWidth="1"/>
    <col min="1798" max="1798" width="9.7109375" customWidth="1"/>
    <col min="1799" max="1799" width="11.7109375" customWidth="1"/>
    <col min="1800" max="1800" width="14.7109375" customWidth="1"/>
    <col min="1801" max="1801" width="10.7109375" customWidth="1"/>
    <col min="1802" max="1803" width="11.85546875" customWidth="1"/>
    <col min="1804" max="1804" width="12.85546875" customWidth="1"/>
    <col min="1805" max="1805" width="11.42578125" customWidth="1"/>
    <col min="1806" max="1806" width="10.140625" customWidth="1"/>
    <col min="2049" max="2049" width="2.7109375" customWidth="1"/>
    <col min="2050" max="2050" width="1.7109375" customWidth="1"/>
    <col min="2051" max="2052" width="22.7109375" customWidth="1"/>
    <col min="2053" max="2053" width="9.28515625" customWidth="1"/>
    <col min="2054" max="2054" width="9.7109375" customWidth="1"/>
    <col min="2055" max="2055" width="11.7109375" customWidth="1"/>
    <col min="2056" max="2056" width="14.7109375" customWidth="1"/>
    <col min="2057" max="2057" width="10.7109375" customWidth="1"/>
    <col min="2058" max="2059" width="11.85546875" customWidth="1"/>
    <col min="2060" max="2060" width="12.85546875" customWidth="1"/>
    <col min="2061" max="2061" width="11.42578125" customWidth="1"/>
    <col min="2062" max="2062" width="10.140625" customWidth="1"/>
    <col min="2305" max="2305" width="2.7109375" customWidth="1"/>
    <col min="2306" max="2306" width="1.7109375" customWidth="1"/>
    <col min="2307" max="2308" width="22.7109375" customWidth="1"/>
    <col min="2309" max="2309" width="9.28515625" customWidth="1"/>
    <col min="2310" max="2310" width="9.7109375" customWidth="1"/>
    <col min="2311" max="2311" width="11.7109375" customWidth="1"/>
    <col min="2312" max="2312" width="14.7109375" customWidth="1"/>
    <col min="2313" max="2313" width="10.7109375" customWidth="1"/>
    <col min="2314" max="2315" width="11.85546875" customWidth="1"/>
    <col min="2316" max="2316" width="12.85546875" customWidth="1"/>
    <col min="2317" max="2317" width="11.42578125" customWidth="1"/>
    <col min="2318" max="2318" width="10.140625" customWidth="1"/>
    <col min="2561" max="2561" width="2.7109375" customWidth="1"/>
    <col min="2562" max="2562" width="1.7109375" customWidth="1"/>
    <col min="2563" max="2564" width="22.7109375" customWidth="1"/>
    <col min="2565" max="2565" width="9.28515625" customWidth="1"/>
    <col min="2566" max="2566" width="9.7109375" customWidth="1"/>
    <col min="2567" max="2567" width="11.7109375" customWidth="1"/>
    <col min="2568" max="2568" width="14.7109375" customWidth="1"/>
    <col min="2569" max="2569" width="10.7109375" customWidth="1"/>
    <col min="2570" max="2571" width="11.85546875" customWidth="1"/>
    <col min="2572" max="2572" width="12.85546875" customWidth="1"/>
    <col min="2573" max="2573" width="11.42578125" customWidth="1"/>
    <col min="2574" max="2574" width="10.140625" customWidth="1"/>
    <col min="2817" max="2817" width="2.7109375" customWidth="1"/>
    <col min="2818" max="2818" width="1.7109375" customWidth="1"/>
    <col min="2819" max="2820" width="22.7109375" customWidth="1"/>
    <col min="2821" max="2821" width="9.28515625" customWidth="1"/>
    <col min="2822" max="2822" width="9.7109375" customWidth="1"/>
    <col min="2823" max="2823" width="11.7109375" customWidth="1"/>
    <col min="2824" max="2824" width="14.7109375" customWidth="1"/>
    <col min="2825" max="2825" width="10.7109375" customWidth="1"/>
    <col min="2826" max="2827" width="11.85546875" customWidth="1"/>
    <col min="2828" max="2828" width="12.85546875" customWidth="1"/>
    <col min="2829" max="2829" width="11.42578125" customWidth="1"/>
    <col min="2830" max="2830" width="10.140625" customWidth="1"/>
    <col min="3073" max="3073" width="2.7109375" customWidth="1"/>
    <col min="3074" max="3074" width="1.7109375" customWidth="1"/>
    <col min="3075" max="3076" width="22.7109375" customWidth="1"/>
    <col min="3077" max="3077" width="9.28515625" customWidth="1"/>
    <col min="3078" max="3078" width="9.7109375" customWidth="1"/>
    <col min="3079" max="3079" width="11.7109375" customWidth="1"/>
    <col min="3080" max="3080" width="14.7109375" customWidth="1"/>
    <col min="3081" max="3081" width="10.7109375" customWidth="1"/>
    <col min="3082" max="3083" width="11.85546875" customWidth="1"/>
    <col min="3084" max="3084" width="12.85546875" customWidth="1"/>
    <col min="3085" max="3085" width="11.42578125" customWidth="1"/>
    <col min="3086" max="3086" width="10.140625" customWidth="1"/>
    <col min="3329" max="3329" width="2.7109375" customWidth="1"/>
    <col min="3330" max="3330" width="1.7109375" customWidth="1"/>
    <col min="3331" max="3332" width="22.7109375" customWidth="1"/>
    <col min="3333" max="3333" width="9.28515625" customWidth="1"/>
    <col min="3334" max="3334" width="9.7109375" customWidth="1"/>
    <col min="3335" max="3335" width="11.7109375" customWidth="1"/>
    <col min="3336" max="3336" width="14.7109375" customWidth="1"/>
    <col min="3337" max="3337" width="10.7109375" customWidth="1"/>
    <col min="3338" max="3339" width="11.85546875" customWidth="1"/>
    <col min="3340" max="3340" width="12.85546875" customWidth="1"/>
    <col min="3341" max="3341" width="11.42578125" customWidth="1"/>
    <col min="3342" max="3342" width="10.140625" customWidth="1"/>
    <col min="3585" max="3585" width="2.7109375" customWidth="1"/>
    <col min="3586" max="3586" width="1.7109375" customWidth="1"/>
    <col min="3587" max="3588" width="22.7109375" customWidth="1"/>
    <col min="3589" max="3589" width="9.28515625" customWidth="1"/>
    <col min="3590" max="3590" width="9.7109375" customWidth="1"/>
    <col min="3591" max="3591" width="11.7109375" customWidth="1"/>
    <col min="3592" max="3592" width="14.7109375" customWidth="1"/>
    <col min="3593" max="3593" width="10.7109375" customWidth="1"/>
    <col min="3594" max="3595" width="11.85546875" customWidth="1"/>
    <col min="3596" max="3596" width="12.85546875" customWidth="1"/>
    <col min="3597" max="3597" width="11.42578125" customWidth="1"/>
    <col min="3598" max="3598" width="10.140625" customWidth="1"/>
    <col min="3841" max="3841" width="2.7109375" customWidth="1"/>
    <col min="3842" max="3842" width="1.7109375" customWidth="1"/>
    <col min="3843" max="3844" width="22.7109375" customWidth="1"/>
    <col min="3845" max="3845" width="9.28515625" customWidth="1"/>
    <col min="3846" max="3846" width="9.7109375" customWidth="1"/>
    <col min="3847" max="3847" width="11.7109375" customWidth="1"/>
    <col min="3848" max="3848" width="14.7109375" customWidth="1"/>
    <col min="3849" max="3849" width="10.7109375" customWidth="1"/>
    <col min="3850" max="3851" width="11.85546875" customWidth="1"/>
    <col min="3852" max="3852" width="12.85546875" customWidth="1"/>
    <col min="3853" max="3853" width="11.42578125" customWidth="1"/>
    <col min="3854" max="3854" width="10.140625" customWidth="1"/>
    <col min="4097" max="4097" width="2.7109375" customWidth="1"/>
    <col min="4098" max="4098" width="1.7109375" customWidth="1"/>
    <col min="4099" max="4100" width="22.7109375" customWidth="1"/>
    <col min="4101" max="4101" width="9.28515625" customWidth="1"/>
    <col min="4102" max="4102" width="9.7109375" customWidth="1"/>
    <col min="4103" max="4103" width="11.7109375" customWidth="1"/>
    <col min="4104" max="4104" width="14.7109375" customWidth="1"/>
    <col min="4105" max="4105" width="10.7109375" customWidth="1"/>
    <col min="4106" max="4107" width="11.85546875" customWidth="1"/>
    <col min="4108" max="4108" width="12.85546875" customWidth="1"/>
    <col min="4109" max="4109" width="11.42578125" customWidth="1"/>
    <col min="4110" max="4110" width="10.140625" customWidth="1"/>
    <col min="4353" max="4353" width="2.7109375" customWidth="1"/>
    <col min="4354" max="4354" width="1.7109375" customWidth="1"/>
    <col min="4355" max="4356" width="22.7109375" customWidth="1"/>
    <col min="4357" max="4357" width="9.28515625" customWidth="1"/>
    <col min="4358" max="4358" width="9.7109375" customWidth="1"/>
    <col min="4359" max="4359" width="11.7109375" customWidth="1"/>
    <col min="4360" max="4360" width="14.7109375" customWidth="1"/>
    <col min="4361" max="4361" width="10.7109375" customWidth="1"/>
    <col min="4362" max="4363" width="11.85546875" customWidth="1"/>
    <col min="4364" max="4364" width="12.85546875" customWidth="1"/>
    <col min="4365" max="4365" width="11.42578125" customWidth="1"/>
    <col min="4366" max="4366" width="10.140625" customWidth="1"/>
    <col min="4609" max="4609" width="2.7109375" customWidth="1"/>
    <col min="4610" max="4610" width="1.7109375" customWidth="1"/>
    <col min="4611" max="4612" width="22.7109375" customWidth="1"/>
    <col min="4613" max="4613" width="9.28515625" customWidth="1"/>
    <col min="4614" max="4614" width="9.7109375" customWidth="1"/>
    <col min="4615" max="4615" width="11.7109375" customWidth="1"/>
    <col min="4616" max="4616" width="14.7109375" customWidth="1"/>
    <col min="4617" max="4617" width="10.7109375" customWidth="1"/>
    <col min="4618" max="4619" width="11.85546875" customWidth="1"/>
    <col min="4620" max="4620" width="12.85546875" customWidth="1"/>
    <col min="4621" max="4621" width="11.42578125" customWidth="1"/>
    <col min="4622" max="4622" width="10.140625" customWidth="1"/>
    <col min="4865" max="4865" width="2.7109375" customWidth="1"/>
    <col min="4866" max="4866" width="1.7109375" customWidth="1"/>
    <col min="4867" max="4868" width="22.7109375" customWidth="1"/>
    <col min="4869" max="4869" width="9.28515625" customWidth="1"/>
    <col min="4870" max="4870" width="9.7109375" customWidth="1"/>
    <col min="4871" max="4871" width="11.7109375" customWidth="1"/>
    <col min="4872" max="4872" width="14.7109375" customWidth="1"/>
    <col min="4873" max="4873" width="10.7109375" customWidth="1"/>
    <col min="4874" max="4875" width="11.85546875" customWidth="1"/>
    <col min="4876" max="4876" width="12.85546875" customWidth="1"/>
    <col min="4877" max="4877" width="11.42578125" customWidth="1"/>
    <col min="4878" max="4878" width="10.140625" customWidth="1"/>
    <col min="5121" max="5121" width="2.7109375" customWidth="1"/>
    <col min="5122" max="5122" width="1.7109375" customWidth="1"/>
    <col min="5123" max="5124" width="22.7109375" customWidth="1"/>
    <col min="5125" max="5125" width="9.28515625" customWidth="1"/>
    <col min="5126" max="5126" width="9.7109375" customWidth="1"/>
    <col min="5127" max="5127" width="11.7109375" customWidth="1"/>
    <col min="5128" max="5128" width="14.7109375" customWidth="1"/>
    <col min="5129" max="5129" width="10.7109375" customWidth="1"/>
    <col min="5130" max="5131" width="11.85546875" customWidth="1"/>
    <col min="5132" max="5132" width="12.85546875" customWidth="1"/>
    <col min="5133" max="5133" width="11.42578125" customWidth="1"/>
    <col min="5134" max="5134" width="10.140625" customWidth="1"/>
    <col min="5377" max="5377" width="2.7109375" customWidth="1"/>
    <col min="5378" max="5378" width="1.7109375" customWidth="1"/>
    <col min="5379" max="5380" width="22.7109375" customWidth="1"/>
    <col min="5381" max="5381" width="9.28515625" customWidth="1"/>
    <col min="5382" max="5382" width="9.7109375" customWidth="1"/>
    <col min="5383" max="5383" width="11.7109375" customWidth="1"/>
    <col min="5384" max="5384" width="14.7109375" customWidth="1"/>
    <col min="5385" max="5385" width="10.7109375" customWidth="1"/>
    <col min="5386" max="5387" width="11.85546875" customWidth="1"/>
    <col min="5388" max="5388" width="12.85546875" customWidth="1"/>
    <col min="5389" max="5389" width="11.42578125" customWidth="1"/>
    <col min="5390" max="5390" width="10.140625" customWidth="1"/>
    <col min="5633" max="5633" width="2.7109375" customWidth="1"/>
    <col min="5634" max="5634" width="1.7109375" customWidth="1"/>
    <col min="5635" max="5636" width="22.7109375" customWidth="1"/>
    <col min="5637" max="5637" width="9.28515625" customWidth="1"/>
    <col min="5638" max="5638" width="9.7109375" customWidth="1"/>
    <col min="5639" max="5639" width="11.7109375" customWidth="1"/>
    <col min="5640" max="5640" width="14.7109375" customWidth="1"/>
    <col min="5641" max="5641" width="10.7109375" customWidth="1"/>
    <col min="5642" max="5643" width="11.85546875" customWidth="1"/>
    <col min="5644" max="5644" width="12.85546875" customWidth="1"/>
    <col min="5645" max="5645" width="11.42578125" customWidth="1"/>
    <col min="5646" max="5646" width="10.140625" customWidth="1"/>
    <col min="5889" max="5889" width="2.7109375" customWidth="1"/>
    <col min="5890" max="5890" width="1.7109375" customWidth="1"/>
    <col min="5891" max="5892" width="22.7109375" customWidth="1"/>
    <col min="5893" max="5893" width="9.28515625" customWidth="1"/>
    <col min="5894" max="5894" width="9.7109375" customWidth="1"/>
    <col min="5895" max="5895" width="11.7109375" customWidth="1"/>
    <col min="5896" max="5896" width="14.7109375" customWidth="1"/>
    <col min="5897" max="5897" width="10.7109375" customWidth="1"/>
    <col min="5898" max="5899" width="11.85546875" customWidth="1"/>
    <col min="5900" max="5900" width="12.85546875" customWidth="1"/>
    <col min="5901" max="5901" width="11.42578125" customWidth="1"/>
    <col min="5902" max="5902" width="10.140625" customWidth="1"/>
    <col min="6145" max="6145" width="2.7109375" customWidth="1"/>
    <col min="6146" max="6146" width="1.7109375" customWidth="1"/>
    <col min="6147" max="6148" width="22.7109375" customWidth="1"/>
    <col min="6149" max="6149" width="9.28515625" customWidth="1"/>
    <col min="6150" max="6150" width="9.7109375" customWidth="1"/>
    <col min="6151" max="6151" width="11.7109375" customWidth="1"/>
    <col min="6152" max="6152" width="14.7109375" customWidth="1"/>
    <col min="6153" max="6153" width="10.7109375" customWidth="1"/>
    <col min="6154" max="6155" width="11.85546875" customWidth="1"/>
    <col min="6156" max="6156" width="12.85546875" customWidth="1"/>
    <col min="6157" max="6157" width="11.42578125" customWidth="1"/>
    <col min="6158" max="6158" width="10.140625" customWidth="1"/>
    <col min="6401" max="6401" width="2.7109375" customWidth="1"/>
    <col min="6402" max="6402" width="1.7109375" customWidth="1"/>
    <col min="6403" max="6404" width="22.7109375" customWidth="1"/>
    <col min="6405" max="6405" width="9.28515625" customWidth="1"/>
    <col min="6406" max="6406" width="9.7109375" customWidth="1"/>
    <col min="6407" max="6407" width="11.7109375" customWidth="1"/>
    <col min="6408" max="6408" width="14.7109375" customWidth="1"/>
    <col min="6409" max="6409" width="10.7109375" customWidth="1"/>
    <col min="6410" max="6411" width="11.85546875" customWidth="1"/>
    <col min="6412" max="6412" width="12.85546875" customWidth="1"/>
    <col min="6413" max="6413" width="11.42578125" customWidth="1"/>
    <col min="6414" max="6414" width="10.140625" customWidth="1"/>
    <col min="6657" max="6657" width="2.7109375" customWidth="1"/>
    <col min="6658" max="6658" width="1.7109375" customWidth="1"/>
    <col min="6659" max="6660" width="22.7109375" customWidth="1"/>
    <col min="6661" max="6661" width="9.28515625" customWidth="1"/>
    <col min="6662" max="6662" width="9.7109375" customWidth="1"/>
    <col min="6663" max="6663" width="11.7109375" customWidth="1"/>
    <col min="6664" max="6664" width="14.7109375" customWidth="1"/>
    <col min="6665" max="6665" width="10.7109375" customWidth="1"/>
    <col min="6666" max="6667" width="11.85546875" customWidth="1"/>
    <col min="6668" max="6668" width="12.85546875" customWidth="1"/>
    <col min="6669" max="6669" width="11.42578125" customWidth="1"/>
    <col min="6670" max="6670" width="10.140625" customWidth="1"/>
    <col min="6913" max="6913" width="2.7109375" customWidth="1"/>
    <col min="6914" max="6914" width="1.7109375" customWidth="1"/>
    <col min="6915" max="6916" width="22.7109375" customWidth="1"/>
    <col min="6917" max="6917" width="9.28515625" customWidth="1"/>
    <col min="6918" max="6918" width="9.7109375" customWidth="1"/>
    <col min="6919" max="6919" width="11.7109375" customWidth="1"/>
    <col min="6920" max="6920" width="14.7109375" customWidth="1"/>
    <col min="6921" max="6921" width="10.7109375" customWidth="1"/>
    <col min="6922" max="6923" width="11.85546875" customWidth="1"/>
    <col min="6924" max="6924" width="12.85546875" customWidth="1"/>
    <col min="6925" max="6925" width="11.42578125" customWidth="1"/>
    <col min="6926" max="6926" width="10.140625" customWidth="1"/>
    <col min="7169" max="7169" width="2.7109375" customWidth="1"/>
    <col min="7170" max="7170" width="1.7109375" customWidth="1"/>
    <col min="7171" max="7172" width="22.7109375" customWidth="1"/>
    <col min="7173" max="7173" width="9.28515625" customWidth="1"/>
    <col min="7174" max="7174" width="9.7109375" customWidth="1"/>
    <col min="7175" max="7175" width="11.7109375" customWidth="1"/>
    <col min="7176" max="7176" width="14.7109375" customWidth="1"/>
    <col min="7177" max="7177" width="10.7109375" customWidth="1"/>
    <col min="7178" max="7179" width="11.85546875" customWidth="1"/>
    <col min="7180" max="7180" width="12.85546875" customWidth="1"/>
    <col min="7181" max="7181" width="11.42578125" customWidth="1"/>
    <col min="7182" max="7182" width="10.140625" customWidth="1"/>
    <col min="7425" max="7425" width="2.7109375" customWidth="1"/>
    <col min="7426" max="7426" width="1.7109375" customWidth="1"/>
    <col min="7427" max="7428" width="22.7109375" customWidth="1"/>
    <col min="7429" max="7429" width="9.28515625" customWidth="1"/>
    <col min="7430" max="7430" width="9.7109375" customWidth="1"/>
    <col min="7431" max="7431" width="11.7109375" customWidth="1"/>
    <col min="7432" max="7432" width="14.7109375" customWidth="1"/>
    <col min="7433" max="7433" width="10.7109375" customWidth="1"/>
    <col min="7434" max="7435" width="11.85546875" customWidth="1"/>
    <col min="7436" max="7436" width="12.85546875" customWidth="1"/>
    <col min="7437" max="7437" width="11.42578125" customWidth="1"/>
    <col min="7438" max="7438" width="10.140625" customWidth="1"/>
    <col min="7681" max="7681" width="2.7109375" customWidth="1"/>
    <col min="7682" max="7682" width="1.7109375" customWidth="1"/>
    <col min="7683" max="7684" width="22.7109375" customWidth="1"/>
    <col min="7685" max="7685" width="9.28515625" customWidth="1"/>
    <col min="7686" max="7686" width="9.7109375" customWidth="1"/>
    <col min="7687" max="7687" width="11.7109375" customWidth="1"/>
    <col min="7688" max="7688" width="14.7109375" customWidth="1"/>
    <col min="7689" max="7689" width="10.7109375" customWidth="1"/>
    <col min="7690" max="7691" width="11.85546875" customWidth="1"/>
    <col min="7692" max="7692" width="12.85546875" customWidth="1"/>
    <col min="7693" max="7693" width="11.42578125" customWidth="1"/>
    <col min="7694" max="7694" width="10.140625" customWidth="1"/>
    <col min="7937" max="7937" width="2.7109375" customWidth="1"/>
    <col min="7938" max="7938" width="1.7109375" customWidth="1"/>
    <col min="7939" max="7940" width="22.7109375" customWidth="1"/>
    <col min="7941" max="7941" width="9.28515625" customWidth="1"/>
    <col min="7942" max="7942" width="9.7109375" customWidth="1"/>
    <col min="7943" max="7943" width="11.7109375" customWidth="1"/>
    <col min="7944" max="7944" width="14.7109375" customWidth="1"/>
    <col min="7945" max="7945" width="10.7109375" customWidth="1"/>
    <col min="7946" max="7947" width="11.85546875" customWidth="1"/>
    <col min="7948" max="7948" width="12.85546875" customWidth="1"/>
    <col min="7949" max="7949" width="11.42578125" customWidth="1"/>
    <col min="7950" max="7950" width="10.140625" customWidth="1"/>
    <col min="8193" max="8193" width="2.7109375" customWidth="1"/>
    <col min="8194" max="8194" width="1.7109375" customWidth="1"/>
    <col min="8195" max="8196" width="22.7109375" customWidth="1"/>
    <col min="8197" max="8197" width="9.28515625" customWidth="1"/>
    <col min="8198" max="8198" width="9.7109375" customWidth="1"/>
    <col min="8199" max="8199" width="11.7109375" customWidth="1"/>
    <col min="8200" max="8200" width="14.7109375" customWidth="1"/>
    <col min="8201" max="8201" width="10.7109375" customWidth="1"/>
    <col min="8202" max="8203" width="11.85546875" customWidth="1"/>
    <col min="8204" max="8204" width="12.85546875" customWidth="1"/>
    <col min="8205" max="8205" width="11.42578125" customWidth="1"/>
    <col min="8206" max="8206" width="10.140625" customWidth="1"/>
    <col min="8449" max="8449" width="2.7109375" customWidth="1"/>
    <col min="8450" max="8450" width="1.7109375" customWidth="1"/>
    <col min="8451" max="8452" width="22.7109375" customWidth="1"/>
    <col min="8453" max="8453" width="9.28515625" customWidth="1"/>
    <col min="8454" max="8454" width="9.7109375" customWidth="1"/>
    <col min="8455" max="8455" width="11.7109375" customWidth="1"/>
    <col min="8456" max="8456" width="14.7109375" customWidth="1"/>
    <col min="8457" max="8457" width="10.7109375" customWidth="1"/>
    <col min="8458" max="8459" width="11.85546875" customWidth="1"/>
    <col min="8460" max="8460" width="12.85546875" customWidth="1"/>
    <col min="8461" max="8461" width="11.42578125" customWidth="1"/>
    <col min="8462" max="8462" width="10.140625" customWidth="1"/>
    <col min="8705" max="8705" width="2.7109375" customWidth="1"/>
    <col min="8706" max="8706" width="1.7109375" customWidth="1"/>
    <col min="8707" max="8708" width="22.7109375" customWidth="1"/>
    <col min="8709" max="8709" width="9.28515625" customWidth="1"/>
    <col min="8710" max="8710" width="9.7109375" customWidth="1"/>
    <col min="8711" max="8711" width="11.7109375" customWidth="1"/>
    <col min="8712" max="8712" width="14.7109375" customWidth="1"/>
    <col min="8713" max="8713" width="10.7109375" customWidth="1"/>
    <col min="8714" max="8715" width="11.85546875" customWidth="1"/>
    <col min="8716" max="8716" width="12.85546875" customWidth="1"/>
    <col min="8717" max="8717" width="11.42578125" customWidth="1"/>
    <col min="8718" max="8718" width="10.140625" customWidth="1"/>
    <col min="8961" max="8961" width="2.7109375" customWidth="1"/>
    <col min="8962" max="8962" width="1.7109375" customWidth="1"/>
    <col min="8963" max="8964" width="22.7109375" customWidth="1"/>
    <col min="8965" max="8965" width="9.28515625" customWidth="1"/>
    <col min="8966" max="8966" width="9.7109375" customWidth="1"/>
    <col min="8967" max="8967" width="11.7109375" customWidth="1"/>
    <col min="8968" max="8968" width="14.7109375" customWidth="1"/>
    <col min="8969" max="8969" width="10.7109375" customWidth="1"/>
    <col min="8970" max="8971" width="11.85546875" customWidth="1"/>
    <col min="8972" max="8972" width="12.85546875" customWidth="1"/>
    <col min="8973" max="8973" width="11.42578125" customWidth="1"/>
    <col min="8974" max="8974" width="10.140625" customWidth="1"/>
    <col min="9217" max="9217" width="2.7109375" customWidth="1"/>
    <col min="9218" max="9218" width="1.7109375" customWidth="1"/>
    <col min="9219" max="9220" width="22.7109375" customWidth="1"/>
    <col min="9221" max="9221" width="9.28515625" customWidth="1"/>
    <col min="9222" max="9222" width="9.7109375" customWidth="1"/>
    <col min="9223" max="9223" width="11.7109375" customWidth="1"/>
    <col min="9224" max="9224" width="14.7109375" customWidth="1"/>
    <col min="9225" max="9225" width="10.7109375" customWidth="1"/>
    <col min="9226" max="9227" width="11.85546875" customWidth="1"/>
    <col min="9228" max="9228" width="12.85546875" customWidth="1"/>
    <col min="9229" max="9229" width="11.42578125" customWidth="1"/>
    <col min="9230" max="9230" width="10.140625" customWidth="1"/>
    <col min="9473" max="9473" width="2.7109375" customWidth="1"/>
    <col min="9474" max="9474" width="1.7109375" customWidth="1"/>
    <col min="9475" max="9476" width="22.7109375" customWidth="1"/>
    <col min="9477" max="9477" width="9.28515625" customWidth="1"/>
    <col min="9478" max="9478" width="9.7109375" customWidth="1"/>
    <col min="9479" max="9479" width="11.7109375" customWidth="1"/>
    <col min="9480" max="9480" width="14.7109375" customWidth="1"/>
    <col min="9481" max="9481" width="10.7109375" customWidth="1"/>
    <col min="9482" max="9483" width="11.85546875" customWidth="1"/>
    <col min="9484" max="9484" width="12.85546875" customWidth="1"/>
    <col min="9485" max="9485" width="11.42578125" customWidth="1"/>
    <col min="9486" max="9486" width="10.140625" customWidth="1"/>
    <col min="9729" max="9729" width="2.7109375" customWidth="1"/>
    <col min="9730" max="9730" width="1.7109375" customWidth="1"/>
    <col min="9731" max="9732" width="22.7109375" customWidth="1"/>
    <col min="9733" max="9733" width="9.28515625" customWidth="1"/>
    <col min="9734" max="9734" width="9.7109375" customWidth="1"/>
    <col min="9735" max="9735" width="11.7109375" customWidth="1"/>
    <col min="9736" max="9736" width="14.7109375" customWidth="1"/>
    <col min="9737" max="9737" width="10.7109375" customWidth="1"/>
    <col min="9738" max="9739" width="11.85546875" customWidth="1"/>
    <col min="9740" max="9740" width="12.85546875" customWidth="1"/>
    <col min="9741" max="9741" width="11.42578125" customWidth="1"/>
    <col min="9742" max="9742" width="10.140625" customWidth="1"/>
    <col min="9985" max="9985" width="2.7109375" customWidth="1"/>
    <col min="9986" max="9986" width="1.7109375" customWidth="1"/>
    <col min="9987" max="9988" width="22.7109375" customWidth="1"/>
    <col min="9989" max="9989" width="9.28515625" customWidth="1"/>
    <col min="9990" max="9990" width="9.7109375" customWidth="1"/>
    <col min="9991" max="9991" width="11.7109375" customWidth="1"/>
    <col min="9992" max="9992" width="14.7109375" customWidth="1"/>
    <col min="9993" max="9993" width="10.7109375" customWidth="1"/>
    <col min="9994" max="9995" width="11.85546875" customWidth="1"/>
    <col min="9996" max="9996" width="12.85546875" customWidth="1"/>
    <col min="9997" max="9997" width="11.42578125" customWidth="1"/>
    <col min="9998" max="9998" width="10.140625" customWidth="1"/>
    <col min="10241" max="10241" width="2.7109375" customWidth="1"/>
    <col min="10242" max="10242" width="1.7109375" customWidth="1"/>
    <col min="10243" max="10244" width="22.7109375" customWidth="1"/>
    <col min="10245" max="10245" width="9.28515625" customWidth="1"/>
    <col min="10246" max="10246" width="9.7109375" customWidth="1"/>
    <col min="10247" max="10247" width="11.7109375" customWidth="1"/>
    <col min="10248" max="10248" width="14.7109375" customWidth="1"/>
    <col min="10249" max="10249" width="10.7109375" customWidth="1"/>
    <col min="10250" max="10251" width="11.85546875" customWidth="1"/>
    <col min="10252" max="10252" width="12.85546875" customWidth="1"/>
    <col min="10253" max="10253" width="11.42578125" customWidth="1"/>
    <col min="10254" max="10254" width="10.140625" customWidth="1"/>
    <col min="10497" max="10497" width="2.7109375" customWidth="1"/>
    <col min="10498" max="10498" width="1.7109375" customWidth="1"/>
    <col min="10499" max="10500" width="22.7109375" customWidth="1"/>
    <col min="10501" max="10501" width="9.28515625" customWidth="1"/>
    <col min="10502" max="10502" width="9.7109375" customWidth="1"/>
    <col min="10503" max="10503" width="11.7109375" customWidth="1"/>
    <col min="10504" max="10504" width="14.7109375" customWidth="1"/>
    <col min="10505" max="10505" width="10.7109375" customWidth="1"/>
    <col min="10506" max="10507" width="11.85546875" customWidth="1"/>
    <col min="10508" max="10508" width="12.85546875" customWidth="1"/>
    <col min="10509" max="10509" width="11.42578125" customWidth="1"/>
    <col min="10510" max="10510" width="10.140625" customWidth="1"/>
    <col min="10753" max="10753" width="2.7109375" customWidth="1"/>
    <col min="10754" max="10754" width="1.7109375" customWidth="1"/>
    <col min="10755" max="10756" width="22.7109375" customWidth="1"/>
    <col min="10757" max="10757" width="9.28515625" customWidth="1"/>
    <col min="10758" max="10758" width="9.7109375" customWidth="1"/>
    <col min="10759" max="10759" width="11.7109375" customWidth="1"/>
    <col min="10760" max="10760" width="14.7109375" customWidth="1"/>
    <col min="10761" max="10761" width="10.7109375" customWidth="1"/>
    <col min="10762" max="10763" width="11.85546875" customWidth="1"/>
    <col min="10764" max="10764" width="12.85546875" customWidth="1"/>
    <col min="10765" max="10765" width="11.42578125" customWidth="1"/>
    <col min="10766" max="10766" width="10.140625" customWidth="1"/>
    <col min="11009" max="11009" width="2.7109375" customWidth="1"/>
    <col min="11010" max="11010" width="1.7109375" customWidth="1"/>
    <col min="11011" max="11012" width="22.7109375" customWidth="1"/>
    <col min="11013" max="11013" width="9.28515625" customWidth="1"/>
    <col min="11014" max="11014" width="9.7109375" customWidth="1"/>
    <col min="11015" max="11015" width="11.7109375" customWidth="1"/>
    <col min="11016" max="11016" width="14.7109375" customWidth="1"/>
    <col min="11017" max="11017" width="10.7109375" customWidth="1"/>
    <col min="11018" max="11019" width="11.85546875" customWidth="1"/>
    <col min="11020" max="11020" width="12.85546875" customWidth="1"/>
    <col min="11021" max="11021" width="11.42578125" customWidth="1"/>
    <col min="11022" max="11022" width="10.140625" customWidth="1"/>
    <col min="11265" max="11265" width="2.7109375" customWidth="1"/>
    <col min="11266" max="11266" width="1.7109375" customWidth="1"/>
    <col min="11267" max="11268" width="22.7109375" customWidth="1"/>
    <col min="11269" max="11269" width="9.28515625" customWidth="1"/>
    <col min="11270" max="11270" width="9.7109375" customWidth="1"/>
    <col min="11271" max="11271" width="11.7109375" customWidth="1"/>
    <col min="11272" max="11272" width="14.7109375" customWidth="1"/>
    <col min="11273" max="11273" width="10.7109375" customWidth="1"/>
    <col min="11274" max="11275" width="11.85546875" customWidth="1"/>
    <col min="11276" max="11276" width="12.85546875" customWidth="1"/>
    <col min="11277" max="11277" width="11.42578125" customWidth="1"/>
    <col min="11278" max="11278" width="10.140625" customWidth="1"/>
    <col min="11521" max="11521" width="2.7109375" customWidth="1"/>
    <col min="11522" max="11522" width="1.7109375" customWidth="1"/>
    <col min="11523" max="11524" width="22.7109375" customWidth="1"/>
    <col min="11525" max="11525" width="9.28515625" customWidth="1"/>
    <col min="11526" max="11526" width="9.7109375" customWidth="1"/>
    <col min="11527" max="11527" width="11.7109375" customWidth="1"/>
    <col min="11528" max="11528" width="14.7109375" customWidth="1"/>
    <col min="11529" max="11529" width="10.7109375" customWidth="1"/>
    <col min="11530" max="11531" width="11.85546875" customWidth="1"/>
    <col min="11532" max="11532" width="12.85546875" customWidth="1"/>
    <col min="11533" max="11533" width="11.42578125" customWidth="1"/>
    <col min="11534" max="11534" width="10.140625" customWidth="1"/>
    <col min="11777" max="11777" width="2.7109375" customWidth="1"/>
    <col min="11778" max="11778" width="1.7109375" customWidth="1"/>
    <col min="11779" max="11780" width="22.7109375" customWidth="1"/>
    <col min="11781" max="11781" width="9.28515625" customWidth="1"/>
    <col min="11782" max="11782" width="9.7109375" customWidth="1"/>
    <col min="11783" max="11783" width="11.7109375" customWidth="1"/>
    <col min="11784" max="11784" width="14.7109375" customWidth="1"/>
    <col min="11785" max="11785" width="10.7109375" customWidth="1"/>
    <col min="11786" max="11787" width="11.85546875" customWidth="1"/>
    <col min="11788" max="11788" width="12.85546875" customWidth="1"/>
    <col min="11789" max="11789" width="11.42578125" customWidth="1"/>
    <col min="11790" max="11790" width="10.140625" customWidth="1"/>
    <col min="12033" max="12033" width="2.7109375" customWidth="1"/>
    <col min="12034" max="12034" width="1.7109375" customWidth="1"/>
    <col min="12035" max="12036" width="22.7109375" customWidth="1"/>
    <col min="12037" max="12037" width="9.28515625" customWidth="1"/>
    <col min="12038" max="12038" width="9.7109375" customWidth="1"/>
    <col min="12039" max="12039" width="11.7109375" customWidth="1"/>
    <col min="12040" max="12040" width="14.7109375" customWidth="1"/>
    <col min="12041" max="12041" width="10.7109375" customWidth="1"/>
    <col min="12042" max="12043" width="11.85546875" customWidth="1"/>
    <col min="12044" max="12044" width="12.85546875" customWidth="1"/>
    <col min="12045" max="12045" width="11.42578125" customWidth="1"/>
    <col min="12046" max="12046" width="10.140625" customWidth="1"/>
    <col min="12289" max="12289" width="2.7109375" customWidth="1"/>
    <col min="12290" max="12290" width="1.7109375" customWidth="1"/>
    <col min="12291" max="12292" width="22.7109375" customWidth="1"/>
    <col min="12293" max="12293" width="9.28515625" customWidth="1"/>
    <col min="12294" max="12294" width="9.7109375" customWidth="1"/>
    <col min="12295" max="12295" width="11.7109375" customWidth="1"/>
    <col min="12296" max="12296" width="14.7109375" customWidth="1"/>
    <col min="12297" max="12297" width="10.7109375" customWidth="1"/>
    <col min="12298" max="12299" width="11.85546875" customWidth="1"/>
    <col min="12300" max="12300" width="12.85546875" customWidth="1"/>
    <col min="12301" max="12301" width="11.42578125" customWidth="1"/>
    <col min="12302" max="12302" width="10.140625" customWidth="1"/>
    <col min="12545" max="12545" width="2.7109375" customWidth="1"/>
    <col min="12546" max="12546" width="1.7109375" customWidth="1"/>
    <col min="12547" max="12548" width="22.7109375" customWidth="1"/>
    <col min="12549" max="12549" width="9.28515625" customWidth="1"/>
    <col min="12550" max="12550" width="9.7109375" customWidth="1"/>
    <col min="12551" max="12551" width="11.7109375" customWidth="1"/>
    <col min="12552" max="12552" width="14.7109375" customWidth="1"/>
    <col min="12553" max="12553" width="10.7109375" customWidth="1"/>
    <col min="12554" max="12555" width="11.85546875" customWidth="1"/>
    <col min="12556" max="12556" width="12.85546875" customWidth="1"/>
    <col min="12557" max="12557" width="11.42578125" customWidth="1"/>
    <col min="12558" max="12558" width="10.140625" customWidth="1"/>
    <col min="12801" max="12801" width="2.7109375" customWidth="1"/>
    <col min="12802" max="12802" width="1.7109375" customWidth="1"/>
    <col min="12803" max="12804" width="22.7109375" customWidth="1"/>
    <col min="12805" max="12805" width="9.28515625" customWidth="1"/>
    <col min="12806" max="12806" width="9.7109375" customWidth="1"/>
    <col min="12807" max="12807" width="11.7109375" customWidth="1"/>
    <col min="12808" max="12808" width="14.7109375" customWidth="1"/>
    <col min="12809" max="12809" width="10.7109375" customWidth="1"/>
    <col min="12810" max="12811" width="11.85546875" customWidth="1"/>
    <col min="12812" max="12812" width="12.85546875" customWidth="1"/>
    <col min="12813" max="12813" width="11.42578125" customWidth="1"/>
    <col min="12814" max="12814" width="10.140625" customWidth="1"/>
    <col min="13057" max="13057" width="2.7109375" customWidth="1"/>
    <col min="13058" max="13058" width="1.7109375" customWidth="1"/>
    <col min="13059" max="13060" width="22.7109375" customWidth="1"/>
    <col min="13061" max="13061" width="9.28515625" customWidth="1"/>
    <col min="13062" max="13062" width="9.7109375" customWidth="1"/>
    <col min="13063" max="13063" width="11.7109375" customWidth="1"/>
    <col min="13064" max="13064" width="14.7109375" customWidth="1"/>
    <col min="13065" max="13065" width="10.7109375" customWidth="1"/>
    <col min="13066" max="13067" width="11.85546875" customWidth="1"/>
    <col min="13068" max="13068" width="12.85546875" customWidth="1"/>
    <col min="13069" max="13069" width="11.42578125" customWidth="1"/>
    <col min="13070" max="13070" width="10.140625" customWidth="1"/>
    <col min="13313" max="13313" width="2.7109375" customWidth="1"/>
    <col min="13314" max="13314" width="1.7109375" customWidth="1"/>
    <col min="13315" max="13316" width="22.7109375" customWidth="1"/>
    <col min="13317" max="13317" width="9.28515625" customWidth="1"/>
    <col min="13318" max="13318" width="9.7109375" customWidth="1"/>
    <col min="13319" max="13319" width="11.7109375" customWidth="1"/>
    <col min="13320" max="13320" width="14.7109375" customWidth="1"/>
    <col min="13321" max="13321" width="10.7109375" customWidth="1"/>
    <col min="13322" max="13323" width="11.85546875" customWidth="1"/>
    <col min="13324" max="13324" width="12.85546875" customWidth="1"/>
    <col min="13325" max="13325" width="11.42578125" customWidth="1"/>
    <col min="13326" max="13326" width="10.140625" customWidth="1"/>
    <col min="13569" max="13569" width="2.7109375" customWidth="1"/>
    <col min="13570" max="13570" width="1.7109375" customWidth="1"/>
    <col min="13571" max="13572" width="22.7109375" customWidth="1"/>
    <col min="13573" max="13573" width="9.28515625" customWidth="1"/>
    <col min="13574" max="13574" width="9.7109375" customWidth="1"/>
    <col min="13575" max="13575" width="11.7109375" customWidth="1"/>
    <col min="13576" max="13576" width="14.7109375" customWidth="1"/>
    <col min="13577" max="13577" width="10.7109375" customWidth="1"/>
    <col min="13578" max="13579" width="11.85546875" customWidth="1"/>
    <col min="13580" max="13580" width="12.85546875" customWidth="1"/>
    <col min="13581" max="13581" width="11.42578125" customWidth="1"/>
    <col min="13582" max="13582" width="10.140625" customWidth="1"/>
    <col min="13825" max="13825" width="2.7109375" customWidth="1"/>
    <col min="13826" max="13826" width="1.7109375" customWidth="1"/>
    <col min="13827" max="13828" width="22.7109375" customWidth="1"/>
    <col min="13829" max="13829" width="9.28515625" customWidth="1"/>
    <col min="13830" max="13830" width="9.7109375" customWidth="1"/>
    <col min="13831" max="13831" width="11.7109375" customWidth="1"/>
    <col min="13832" max="13832" width="14.7109375" customWidth="1"/>
    <col min="13833" max="13833" width="10.7109375" customWidth="1"/>
    <col min="13834" max="13835" width="11.85546875" customWidth="1"/>
    <col min="13836" max="13836" width="12.85546875" customWidth="1"/>
    <col min="13837" max="13837" width="11.42578125" customWidth="1"/>
    <col min="13838" max="13838" width="10.140625" customWidth="1"/>
    <col min="14081" max="14081" width="2.7109375" customWidth="1"/>
    <col min="14082" max="14082" width="1.7109375" customWidth="1"/>
    <col min="14083" max="14084" width="22.7109375" customWidth="1"/>
    <col min="14085" max="14085" width="9.28515625" customWidth="1"/>
    <col min="14086" max="14086" width="9.7109375" customWidth="1"/>
    <col min="14087" max="14087" width="11.7109375" customWidth="1"/>
    <col min="14088" max="14088" width="14.7109375" customWidth="1"/>
    <col min="14089" max="14089" width="10.7109375" customWidth="1"/>
    <col min="14090" max="14091" width="11.85546875" customWidth="1"/>
    <col min="14092" max="14092" width="12.85546875" customWidth="1"/>
    <col min="14093" max="14093" width="11.42578125" customWidth="1"/>
    <col min="14094" max="14094" width="10.140625" customWidth="1"/>
    <col min="14337" max="14337" width="2.7109375" customWidth="1"/>
    <col min="14338" max="14338" width="1.7109375" customWidth="1"/>
    <col min="14339" max="14340" width="22.7109375" customWidth="1"/>
    <col min="14341" max="14341" width="9.28515625" customWidth="1"/>
    <col min="14342" max="14342" width="9.7109375" customWidth="1"/>
    <col min="14343" max="14343" width="11.7109375" customWidth="1"/>
    <col min="14344" max="14344" width="14.7109375" customWidth="1"/>
    <col min="14345" max="14345" width="10.7109375" customWidth="1"/>
    <col min="14346" max="14347" width="11.85546875" customWidth="1"/>
    <col min="14348" max="14348" width="12.85546875" customWidth="1"/>
    <col min="14349" max="14349" width="11.42578125" customWidth="1"/>
    <col min="14350" max="14350" width="10.140625" customWidth="1"/>
    <col min="14593" max="14593" width="2.7109375" customWidth="1"/>
    <col min="14594" max="14594" width="1.7109375" customWidth="1"/>
    <col min="14595" max="14596" width="22.7109375" customWidth="1"/>
    <col min="14597" max="14597" width="9.28515625" customWidth="1"/>
    <col min="14598" max="14598" width="9.7109375" customWidth="1"/>
    <col min="14599" max="14599" width="11.7109375" customWidth="1"/>
    <col min="14600" max="14600" width="14.7109375" customWidth="1"/>
    <col min="14601" max="14601" width="10.7109375" customWidth="1"/>
    <col min="14602" max="14603" width="11.85546875" customWidth="1"/>
    <col min="14604" max="14604" width="12.85546875" customWidth="1"/>
    <col min="14605" max="14605" width="11.42578125" customWidth="1"/>
    <col min="14606" max="14606" width="10.140625" customWidth="1"/>
    <col min="14849" max="14849" width="2.7109375" customWidth="1"/>
    <col min="14850" max="14850" width="1.7109375" customWidth="1"/>
    <col min="14851" max="14852" width="22.7109375" customWidth="1"/>
    <col min="14853" max="14853" width="9.28515625" customWidth="1"/>
    <col min="14854" max="14854" width="9.7109375" customWidth="1"/>
    <col min="14855" max="14855" width="11.7109375" customWidth="1"/>
    <col min="14856" max="14856" width="14.7109375" customWidth="1"/>
    <col min="14857" max="14857" width="10.7109375" customWidth="1"/>
    <col min="14858" max="14859" width="11.85546875" customWidth="1"/>
    <col min="14860" max="14860" width="12.85546875" customWidth="1"/>
    <col min="14861" max="14861" width="11.42578125" customWidth="1"/>
    <col min="14862" max="14862" width="10.140625" customWidth="1"/>
    <col min="15105" max="15105" width="2.7109375" customWidth="1"/>
    <col min="15106" max="15106" width="1.7109375" customWidth="1"/>
    <col min="15107" max="15108" width="22.7109375" customWidth="1"/>
    <col min="15109" max="15109" width="9.28515625" customWidth="1"/>
    <col min="15110" max="15110" width="9.7109375" customWidth="1"/>
    <col min="15111" max="15111" width="11.7109375" customWidth="1"/>
    <col min="15112" max="15112" width="14.7109375" customWidth="1"/>
    <col min="15113" max="15113" width="10.7109375" customWidth="1"/>
    <col min="15114" max="15115" width="11.85546875" customWidth="1"/>
    <col min="15116" max="15116" width="12.85546875" customWidth="1"/>
    <col min="15117" max="15117" width="11.42578125" customWidth="1"/>
    <col min="15118" max="15118" width="10.140625" customWidth="1"/>
    <col min="15361" max="15361" width="2.7109375" customWidth="1"/>
    <col min="15362" max="15362" width="1.7109375" customWidth="1"/>
    <col min="15363" max="15364" width="22.7109375" customWidth="1"/>
    <col min="15365" max="15365" width="9.28515625" customWidth="1"/>
    <col min="15366" max="15366" width="9.7109375" customWidth="1"/>
    <col min="15367" max="15367" width="11.7109375" customWidth="1"/>
    <col min="15368" max="15368" width="14.7109375" customWidth="1"/>
    <col min="15369" max="15369" width="10.7109375" customWidth="1"/>
    <col min="15370" max="15371" width="11.85546875" customWidth="1"/>
    <col min="15372" max="15372" width="12.85546875" customWidth="1"/>
    <col min="15373" max="15373" width="11.42578125" customWidth="1"/>
    <col min="15374" max="15374" width="10.140625" customWidth="1"/>
    <col min="15617" max="15617" width="2.7109375" customWidth="1"/>
    <col min="15618" max="15618" width="1.7109375" customWidth="1"/>
    <col min="15619" max="15620" width="22.7109375" customWidth="1"/>
    <col min="15621" max="15621" width="9.28515625" customWidth="1"/>
    <col min="15622" max="15622" width="9.7109375" customWidth="1"/>
    <col min="15623" max="15623" width="11.7109375" customWidth="1"/>
    <col min="15624" max="15624" width="14.7109375" customWidth="1"/>
    <col min="15625" max="15625" width="10.7109375" customWidth="1"/>
    <col min="15626" max="15627" width="11.85546875" customWidth="1"/>
    <col min="15628" max="15628" width="12.85546875" customWidth="1"/>
    <col min="15629" max="15629" width="11.42578125" customWidth="1"/>
    <col min="15630" max="15630" width="10.140625" customWidth="1"/>
    <col min="15873" max="15873" width="2.7109375" customWidth="1"/>
    <col min="15874" max="15874" width="1.7109375" customWidth="1"/>
    <col min="15875" max="15876" width="22.7109375" customWidth="1"/>
    <col min="15877" max="15877" width="9.28515625" customWidth="1"/>
    <col min="15878" max="15878" width="9.7109375" customWidth="1"/>
    <col min="15879" max="15879" width="11.7109375" customWidth="1"/>
    <col min="15880" max="15880" width="14.7109375" customWidth="1"/>
    <col min="15881" max="15881" width="10.7109375" customWidth="1"/>
    <col min="15882" max="15883" width="11.85546875" customWidth="1"/>
    <col min="15884" max="15884" width="12.85546875" customWidth="1"/>
    <col min="15885" max="15885" width="11.42578125" customWidth="1"/>
    <col min="15886" max="15886" width="10.140625" customWidth="1"/>
    <col min="16129" max="16129" width="2.7109375" customWidth="1"/>
    <col min="16130" max="16130" width="1.7109375" customWidth="1"/>
    <col min="16131" max="16132" width="22.7109375" customWidth="1"/>
    <col min="16133" max="16133" width="9.28515625" customWidth="1"/>
    <col min="16134" max="16134" width="9.7109375" customWidth="1"/>
    <col min="16135" max="16135" width="11.7109375" customWidth="1"/>
    <col min="16136" max="16136" width="14.7109375" customWidth="1"/>
    <col min="16137" max="16137" width="10.7109375" customWidth="1"/>
    <col min="16138" max="16139" width="11.85546875" customWidth="1"/>
    <col min="16140" max="16140" width="12.85546875" customWidth="1"/>
    <col min="16141" max="16141" width="11.42578125" customWidth="1"/>
    <col min="16142" max="16142" width="10.140625" customWidth="1"/>
  </cols>
  <sheetData>
    <row r="1" spans="1:13" ht="27.75">
      <c r="A1" s="23"/>
      <c r="B1" s="23"/>
      <c r="C1" s="322" t="s">
        <v>0</v>
      </c>
      <c r="D1" s="322"/>
      <c r="E1" s="322"/>
      <c r="F1" s="322"/>
      <c r="G1" s="322"/>
      <c r="H1" s="322"/>
      <c r="I1" s="322"/>
      <c r="J1" s="322"/>
      <c r="K1" s="60"/>
      <c r="L1" s="60"/>
      <c r="M1" s="60"/>
    </row>
    <row r="2" spans="1:13" s="34" customFormat="1" ht="18">
      <c r="A2" s="33"/>
      <c r="B2" s="33"/>
      <c r="E2" s="38"/>
      <c r="F2" s="35"/>
      <c r="G2" s="35"/>
      <c r="H2" s="35"/>
      <c r="I2" s="35"/>
      <c r="J2" s="35"/>
      <c r="K2" s="33"/>
      <c r="L2" s="33"/>
    </row>
    <row r="3" spans="1:13" ht="19.5" customHeight="1">
      <c r="A3" s="23"/>
      <c r="B3" s="23"/>
      <c r="C3" s="321" t="str">
        <f>Inspections!D4</f>
        <v>EUROCOPTER AS 350 B2 S/N 4510</v>
      </c>
      <c r="D3" s="321"/>
      <c r="E3" s="321"/>
      <c r="F3" s="321"/>
      <c r="G3" s="321"/>
      <c r="H3" s="321"/>
      <c r="I3" s="321"/>
      <c r="J3" s="321"/>
      <c r="K3" s="39"/>
      <c r="L3" s="39"/>
      <c r="M3" s="39"/>
    </row>
    <row r="4" spans="1:13" s="34" customFormat="1" ht="15.75">
      <c r="A4" s="33"/>
      <c r="B4" s="33"/>
      <c r="C4" s="321" t="str">
        <f>Inspections!D5</f>
        <v>TURBOMECA ARRIEL 1D1 S/N 9720</v>
      </c>
      <c r="D4" s="321"/>
      <c r="E4" s="321"/>
      <c r="F4" s="321"/>
      <c r="G4" s="321"/>
      <c r="H4" s="321"/>
      <c r="I4" s="321"/>
      <c r="J4" s="321"/>
      <c r="K4" s="39"/>
      <c r="L4" s="39"/>
      <c r="M4" s="39"/>
    </row>
    <row r="5" spans="1:13" ht="15">
      <c r="A5" s="24"/>
      <c r="B5" s="24"/>
      <c r="C5" s="13"/>
      <c r="D5" s="14"/>
      <c r="E5" s="15"/>
      <c r="F5" s="16"/>
      <c r="G5" s="16"/>
      <c r="H5" s="16"/>
      <c r="I5" s="16"/>
      <c r="J5" s="16"/>
      <c r="K5" s="17"/>
      <c r="L5" s="17"/>
    </row>
    <row r="6" spans="1:13">
      <c r="A6" s="25"/>
      <c r="B6" s="25"/>
      <c r="C6" s="113" t="s">
        <v>15</v>
      </c>
      <c r="D6" s="112">
        <f ca="1">NOW()</f>
        <v>42660.894055902776</v>
      </c>
      <c r="E6" s="40"/>
      <c r="F6" s="40"/>
      <c r="G6" s="40"/>
      <c r="H6" s="40"/>
      <c r="I6" s="40"/>
      <c r="J6" s="6"/>
      <c r="K6" s="6"/>
      <c r="L6" s="6"/>
    </row>
    <row r="7" spans="1:13">
      <c r="A7" s="25"/>
      <c r="B7" s="25"/>
      <c r="C7" s="114"/>
      <c r="D7" s="115"/>
      <c r="E7" s="108"/>
      <c r="F7" s="108"/>
      <c r="G7" s="108"/>
      <c r="H7" s="108"/>
      <c r="I7" s="108"/>
      <c r="J7" s="6"/>
      <c r="K7" s="6"/>
      <c r="L7" s="6"/>
    </row>
    <row r="8" spans="1:13" ht="15.75">
      <c r="A8" s="23"/>
      <c r="B8" s="23"/>
      <c r="C8" s="323" t="s">
        <v>16</v>
      </c>
      <c r="D8" s="328"/>
      <c r="E8" s="329" t="str">
        <f>Inspections!E11</f>
        <v>C-FWZH</v>
      </c>
      <c r="F8" s="329"/>
      <c r="H8" s="323" t="s">
        <v>11</v>
      </c>
      <c r="I8" s="323"/>
      <c r="J8" s="307">
        <f>Inspections!J11</f>
        <v>5422</v>
      </c>
      <c r="K8" s="12"/>
      <c r="L8" s="41"/>
    </row>
    <row r="9" spans="1:13" ht="15.75">
      <c r="A9" s="26"/>
      <c r="B9" s="26"/>
      <c r="C9" s="323" t="s">
        <v>7</v>
      </c>
      <c r="D9" s="330"/>
      <c r="E9" s="329">
        <f>Inspections!E12</f>
        <v>1285.9000000000001</v>
      </c>
      <c r="F9" s="329"/>
      <c r="H9" s="323" t="s">
        <v>10</v>
      </c>
      <c r="I9" s="323"/>
      <c r="J9" s="307">
        <f>Inspections!J12</f>
        <v>6760.61</v>
      </c>
      <c r="K9" s="12"/>
      <c r="L9" s="42"/>
    </row>
    <row r="10" spans="1:13" ht="15.75">
      <c r="A10" s="26"/>
      <c r="B10" s="26"/>
      <c r="C10" s="323" t="s">
        <v>9</v>
      </c>
      <c r="D10" s="323"/>
      <c r="E10" s="329">
        <f>Inspections!E13</f>
        <v>4058</v>
      </c>
      <c r="F10" s="329"/>
      <c r="H10" s="323" t="s">
        <v>8</v>
      </c>
      <c r="I10" s="323"/>
      <c r="J10" s="307">
        <f>Inspections!J13</f>
        <v>5704</v>
      </c>
      <c r="K10" s="159"/>
      <c r="L10" s="159"/>
      <c r="M10" s="159"/>
    </row>
    <row r="11" spans="1:13" ht="15.75">
      <c r="A11" s="23"/>
      <c r="B11" s="23"/>
      <c r="H11" s="360"/>
      <c r="I11" s="360"/>
      <c r="J11" s="62"/>
      <c r="K11" s="159"/>
      <c r="L11" s="159"/>
      <c r="M11" s="159"/>
    </row>
    <row r="12" spans="1:13" s="6" customFormat="1">
      <c r="A12" s="358" t="s">
        <v>355</v>
      </c>
      <c r="B12" s="359"/>
      <c r="C12" s="359"/>
      <c r="D12" s="359"/>
      <c r="E12" s="359"/>
      <c r="F12" s="359"/>
      <c r="G12" s="359"/>
      <c r="H12" s="359"/>
      <c r="I12" s="359"/>
      <c r="J12" s="359"/>
      <c r="K12" s="159"/>
      <c r="L12" s="159"/>
      <c r="M12" s="159"/>
    </row>
    <row r="13" spans="1:13" ht="12.75" customHeight="1">
      <c r="A13" s="4"/>
      <c r="B13" s="324" t="s">
        <v>18</v>
      </c>
      <c r="C13" s="325"/>
      <c r="D13" s="333" t="s">
        <v>356</v>
      </c>
      <c r="E13" s="4" t="s">
        <v>126</v>
      </c>
      <c r="F13" s="4" t="s">
        <v>20</v>
      </c>
      <c r="G13" s="4" t="s">
        <v>59</v>
      </c>
      <c r="H13" s="356" t="s">
        <v>357</v>
      </c>
      <c r="I13" s="4" t="s">
        <v>23</v>
      </c>
      <c r="J13" s="4" t="s">
        <v>24</v>
      </c>
      <c r="K13" s="159"/>
      <c r="L13" s="159"/>
      <c r="M13" s="159"/>
    </row>
    <row r="14" spans="1:13">
      <c r="A14" s="5"/>
      <c r="B14" s="326"/>
      <c r="C14" s="327"/>
      <c r="D14" s="334"/>
      <c r="E14" s="5" t="s">
        <v>134</v>
      </c>
      <c r="F14" s="5" t="s">
        <v>25</v>
      </c>
      <c r="G14" s="5" t="s">
        <v>358</v>
      </c>
      <c r="H14" s="357"/>
      <c r="I14" s="5" t="s">
        <v>27</v>
      </c>
      <c r="J14" s="5" t="s">
        <v>138</v>
      </c>
      <c r="K14" s="159"/>
      <c r="L14" s="159"/>
      <c r="M14" s="159"/>
    </row>
    <row r="15" spans="1:13" s="159" customFormat="1" ht="24.95" customHeight="1">
      <c r="A15" s="154">
        <v>1</v>
      </c>
      <c r="B15" s="155"/>
      <c r="C15" s="63" t="s">
        <v>359</v>
      </c>
      <c r="D15" s="156" t="s">
        <v>360</v>
      </c>
      <c r="E15" s="157">
        <v>165</v>
      </c>
      <c r="F15" s="69">
        <v>1124.7</v>
      </c>
      <c r="G15" s="118">
        <v>42437</v>
      </c>
      <c r="H15" s="158">
        <f t="shared" ref="H15:H19" si="0">$E$9-F15</f>
        <v>161.20000000000005</v>
      </c>
      <c r="I15" s="158">
        <f t="shared" ref="I15:I19" si="1">J15+$E$9</f>
        <v>1289.7</v>
      </c>
      <c r="J15" s="158">
        <f t="shared" ref="J15:J19" si="2">E15-($E$9-F15)</f>
        <v>3.7999999999999545</v>
      </c>
    </row>
    <row r="16" spans="1:13" s="159" customFormat="1" ht="24.95" customHeight="1">
      <c r="A16" s="154">
        <v>2</v>
      </c>
      <c r="B16" s="155"/>
      <c r="C16" s="63" t="s">
        <v>361</v>
      </c>
      <c r="D16" s="156" t="s">
        <v>362</v>
      </c>
      <c r="E16" s="157">
        <v>165</v>
      </c>
      <c r="F16" s="69">
        <v>1124.7</v>
      </c>
      <c r="G16" s="118">
        <v>42437</v>
      </c>
      <c r="H16" s="158">
        <f>$E$9-F16</f>
        <v>161.20000000000005</v>
      </c>
      <c r="I16" s="158">
        <f>J16+$E$9</f>
        <v>1289.7</v>
      </c>
      <c r="J16" s="158">
        <f>E16-($E$9-F16)</f>
        <v>3.7999999999999545</v>
      </c>
    </row>
    <row r="17" spans="1:11" s="159" customFormat="1" ht="24.95" customHeight="1">
      <c r="A17" s="154">
        <v>3</v>
      </c>
      <c r="B17" s="160"/>
      <c r="C17" s="161" t="s">
        <v>363</v>
      </c>
      <c r="D17" s="156" t="s">
        <v>364</v>
      </c>
      <c r="E17" s="157">
        <v>165</v>
      </c>
      <c r="F17" s="163">
        <v>1124.7</v>
      </c>
      <c r="G17" s="118">
        <v>42437</v>
      </c>
      <c r="H17" s="158">
        <f t="shared" si="0"/>
        <v>161.20000000000005</v>
      </c>
      <c r="I17" s="158">
        <f t="shared" si="1"/>
        <v>1289.7</v>
      </c>
      <c r="J17" s="158">
        <f t="shared" si="2"/>
        <v>3.7999999999999545</v>
      </c>
    </row>
    <row r="18" spans="1:11" s="159" customFormat="1" ht="24.95" customHeight="1">
      <c r="A18" s="154">
        <v>4</v>
      </c>
      <c r="B18" s="160"/>
      <c r="C18" s="161" t="s">
        <v>365</v>
      </c>
      <c r="D18" s="156" t="s">
        <v>366</v>
      </c>
      <c r="E18" s="157">
        <v>500</v>
      </c>
      <c r="F18" s="158">
        <v>1124.7</v>
      </c>
      <c r="G18" s="118">
        <v>42437</v>
      </c>
      <c r="H18" s="158">
        <f t="shared" si="0"/>
        <v>161.20000000000005</v>
      </c>
      <c r="I18" s="158">
        <f t="shared" si="1"/>
        <v>1624.7</v>
      </c>
      <c r="J18" s="158">
        <f t="shared" si="2"/>
        <v>338.79999999999995</v>
      </c>
    </row>
    <row r="19" spans="1:11" s="159" customFormat="1" ht="24.95" customHeight="1">
      <c r="A19" s="154">
        <v>5</v>
      </c>
      <c r="B19" s="160"/>
      <c r="C19" s="161" t="s">
        <v>367</v>
      </c>
      <c r="D19" s="156" t="s">
        <v>368</v>
      </c>
      <c r="E19" s="157">
        <v>660</v>
      </c>
      <c r="F19" s="158">
        <v>1124.7</v>
      </c>
      <c r="G19" s="118">
        <v>42437</v>
      </c>
      <c r="H19" s="158">
        <f t="shared" si="0"/>
        <v>161.20000000000005</v>
      </c>
      <c r="I19" s="158">
        <f t="shared" si="1"/>
        <v>1784.7</v>
      </c>
      <c r="J19" s="158">
        <f t="shared" si="2"/>
        <v>498.79999999999995</v>
      </c>
    </row>
    <row r="20" spans="1:11" s="159" customFormat="1" ht="24.95" customHeight="1">
      <c r="A20" s="164">
        <v>6</v>
      </c>
      <c r="B20" s="160"/>
      <c r="C20" s="165" t="s">
        <v>369</v>
      </c>
      <c r="D20" s="162" t="s">
        <v>370</v>
      </c>
      <c r="E20" s="157">
        <v>600</v>
      </c>
      <c r="F20" s="158">
        <v>1124.7</v>
      </c>
      <c r="G20" s="118">
        <v>42437</v>
      </c>
      <c r="H20" s="158">
        <f>$E$9-F20</f>
        <v>161.20000000000005</v>
      </c>
      <c r="I20" s="158">
        <f>J20+$E$9</f>
        <v>1724.7</v>
      </c>
      <c r="J20" s="158">
        <f>E20-($E$9-F20)</f>
        <v>438.79999999999995</v>
      </c>
    </row>
    <row r="21" spans="1:11">
      <c r="A21" s="99"/>
      <c r="B21" s="73"/>
      <c r="C21" s="153"/>
      <c r="D21" s="99"/>
      <c r="E21" s="91"/>
      <c r="F21" s="74"/>
      <c r="G21" s="75"/>
      <c r="H21" s="92"/>
      <c r="I21" s="74"/>
      <c r="J21" s="92"/>
    </row>
    <row r="22" spans="1:11">
      <c r="A22" s="72"/>
      <c r="B22" s="73"/>
      <c r="C22" s="73"/>
      <c r="D22" s="72"/>
      <c r="E22" s="72"/>
      <c r="F22" s="74"/>
      <c r="G22" s="74"/>
      <c r="H22" s="76"/>
      <c r="I22" s="76"/>
      <c r="J22" s="74"/>
    </row>
    <row r="23" spans="1:11">
      <c r="A23" s="358" t="s">
        <v>371</v>
      </c>
      <c r="B23" s="359"/>
      <c r="C23" s="359"/>
      <c r="D23" s="359"/>
      <c r="E23" s="359"/>
      <c r="F23" s="359"/>
      <c r="G23" s="359"/>
      <c r="H23" s="359"/>
      <c r="I23" s="359"/>
      <c r="J23" s="359"/>
    </row>
    <row r="24" spans="1:11" ht="12.75" customHeight="1">
      <c r="A24" s="4"/>
      <c r="B24" s="324" t="s">
        <v>18</v>
      </c>
      <c r="C24" s="325"/>
      <c r="D24" s="333" t="s">
        <v>356</v>
      </c>
      <c r="E24" s="4" t="s">
        <v>126</v>
      </c>
      <c r="F24" s="4" t="s">
        <v>20</v>
      </c>
      <c r="G24" s="4" t="s">
        <v>59</v>
      </c>
      <c r="H24" s="356" t="s">
        <v>357</v>
      </c>
      <c r="I24" s="4" t="s">
        <v>23</v>
      </c>
      <c r="J24" s="4" t="s">
        <v>24</v>
      </c>
    </row>
    <row r="25" spans="1:11">
      <c r="A25" s="5"/>
      <c r="B25" s="326"/>
      <c r="C25" s="327"/>
      <c r="D25" s="334"/>
      <c r="E25" s="5" t="s">
        <v>134</v>
      </c>
      <c r="F25" s="5" t="s">
        <v>25</v>
      </c>
      <c r="G25" s="5" t="s">
        <v>358</v>
      </c>
      <c r="H25" s="357"/>
      <c r="I25" s="5" t="s">
        <v>27</v>
      </c>
      <c r="J25" s="5" t="s">
        <v>138</v>
      </c>
    </row>
    <row r="26" spans="1:11" ht="15" customHeight="1">
      <c r="A26" s="103">
        <v>1</v>
      </c>
      <c r="B26" s="70"/>
      <c r="C26" s="204" t="s">
        <v>372</v>
      </c>
      <c r="D26" s="205" t="s">
        <v>373</v>
      </c>
      <c r="E26" s="157" t="s">
        <v>82</v>
      </c>
      <c r="F26" s="163">
        <v>1124.7</v>
      </c>
      <c r="G26" s="118">
        <v>42437</v>
      </c>
      <c r="H26" s="78">
        <f ca="1">(($D$6-G26)/365*12)</f>
        <v>7.3609004680364727</v>
      </c>
      <c r="I26" s="79">
        <f ca="1">(365/12*J26)+$D$6</f>
        <v>42467.416666666664</v>
      </c>
      <c r="J26" s="78">
        <f ca="1">1-H26</f>
        <v>-6.3609004680364727</v>
      </c>
      <c r="K26" s="34" t="s">
        <v>374</v>
      </c>
    </row>
    <row r="27" spans="1:11" ht="15" customHeight="1">
      <c r="A27" s="103">
        <v>2</v>
      </c>
      <c r="B27" s="70"/>
      <c r="C27" s="204" t="s">
        <v>359</v>
      </c>
      <c r="D27" s="205" t="s">
        <v>375</v>
      </c>
      <c r="E27" s="157">
        <v>12</v>
      </c>
      <c r="F27" s="163">
        <v>1124.7</v>
      </c>
      <c r="G27" s="118">
        <v>42437</v>
      </c>
      <c r="H27" s="78">
        <f ca="1">(($D$6-G27)/365*12)</f>
        <v>7.3609004680364727</v>
      </c>
      <c r="I27" s="79">
        <f ca="1">(365/12*J27)+$D$6</f>
        <v>42619.5</v>
      </c>
      <c r="J27" s="78">
        <f ca="1">6-H27</f>
        <v>-1.3609004680364727</v>
      </c>
    </row>
    <row r="28" spans="1:11" s="6" customFormat="1">
      <c r="A28"/>
      <c r="D28"/>
      <c r="E28"/>
      <c r="F28"/>
      <c r="G28"/>
      <c r="H28"/>
      <c r="I28"/>
      <c r="J28" s="9"/>
      <c r="K28"/>
    </row>
    <row r="29" spans="1:11" s="1" customFormat="1">
      <c r="A29"/>
      <c r="B29" s="6"/>
      <c r="C29" s="6"/>
      <c r="D29"/>
      <c r="E29"/>
      <c r="F29"/>
      <c r="G29"/>
      <c r="H29"/>
      <c r="I29"/>
      <c r="J29" s="9"/>
      <c r="K29"/>
    </row>
    <row r="30" spans="1:11" ht="10.5" customHeight="1">
      <c r="K30" s="9"/>
    </row>
    <row r="31" spans="1:11">
      <c r="K31" s="9"/>
    </row>
    <row r="32" spans="1:11">
      <c r="K32" s="9"/>
    </row>
    <row r="33" spans="11:11">
      <c r="K33" s="9"/>
    </row>
    <row r="34" spans="11:11">
      <c r="K34" s="9"/>
    </row>
    <row r="35" spans="11:11">
      <c r="K35" s="9"/>
    </row>
    <row r="36" spans="11:11">
      <c r="K36" s="9"/>
    </row>
    <row r="37" spans="11:11">
      <c r="K37" s="9"/>
    </row>
    <row r="38" spans="11:11">
      <c r="K38" s="9"/>
    </row>
    <row r="39" spans="11:11">
      <c r="K39" s="9"/>
    </row>
    <row r="40" spans="11:11">
      <c r="K40" s="9"/>
    </row>
    <row r="41" spans="11:11">
      <c r="K41" s="9"/>
    </row>
    <row r="42" spans="11:11">
      <c r="K42" s="9"/>
    </row>
    <row r="43" spans="11:11">
      <c r="K43" s="9"/>
    </row>
    <row r="44" spans="11:11">
      <c r="K44" s="9"/>
    </row>
    <row r="45" spans="11:11">
      <c r="K45" s="9"/>
    </row>
    <row r="46" spans="11:11">
      <c r="K46" s="9"/>
    </row>
  </sheetData>
  <mergeCells count="21">
    <mergeCell ref="E10:F10"/>
    <mergeCell ref="H10:I10"/>
    <mergeCell ref="B13:C14"/>
    <mergeCell ref="D13:D14"/>
    <mergeCell ref="H13:H14"/>
    <mergeCell ref="C4:J4"/>
    <mergeCell ref="C3:J3"/>
    <mergeCell ref="C1:J1"/>
    <mergeCell ref="B24:C25"/>
    <mergeCell ref="D24:D25"/>
    <mergeCell ref="H24:H25"/>
    <mergeCell ref="A23:J23"/>
    <mergeCell ref="A12:J12"/>
    <mergeCell ref="C8:D8"/>
    <mergeCell ref="E8:F8"/>
    <mergeCell ref="H8:I8"/>
    <mergeCell ref="H11:I11"/>
    <mergeCell ref="C9:D9"/>
    <mergeCell ref="E9:F9"/>
    <mergeCell ref="H9:I9"/>
    <mergeCell ref="C10:D10"/>
  </mergeCells>
  <phoneticPr fontId="13" type="noConversion"/>
  <conditionalFormatting sqref="J15:J20">
    <cfRule type="cellIs" dxfId="3" priority="4" operator="lessThan">
      <formula>0</formula>
    </cfRule>
    <cfRule type="cellIs" dxfId="2" priority="5" operator="lessThan">
      <formula>10</formula>
    </cfRule>
  </conditionalFormatting>
  <conditionalFormatting sqref="J26:J27">
    <cfRule type="cellIs" dxfId="1" priority="1" operator="lessThan">
      <formula>0</formula>
    </cfRule>
    <cfRule type="cellIs" dxfId="0" priority="2" operator="lessThan">
      <formula>0.1</formula>
    </cfRule>
  </conditionalFormatting>
  <pageMargins left="0.7" right="0.7" top="0.75" bottom="0.75" header="0.3" footer="0.3"/>
  <pageSetup orientation="landscape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Y80"/>
  <sheetViews>
    <sheetView topLeftCell="D1" workbookViewId="0">
      <selection activeCell="D1" sqref="D1"/>
    </sheetView>
  </sheetViews>
  <sheetFormatPr defaultRowHeight="12.75"/>
  <cols>
    <col min="2" max="2" width="28.42578125" customWidth="1"/>
    <col min="9" max="9" width="10.28515625" customWidth="1"/>
    <col min="16" max="16" width="11" customWidth="1"/>
    <col min="19" max="19" width="13.5703125" customWidth="1"/>
    <col min="20" max="20" width="6.5703125" customWidth="1"/>
    <col min="21" max="21" width="12.42578125" customWidth="1"/>
    <col min="22" max="22" width="13" customWidth="1"/>
    <col min="25" max="25" width="9.5703125" bestFit="1" customWidth="1"/>
  </cols>
  <sheetData>
    <row r="1" spans="2:25" ht="13.5" thickBot="1"/>
    <row r="2" spans="2:25" ht="13.5" thickBot="1">
      <c r="B2" s="207" t="s">
        <v>376</v>
      </c>
      <c r="C2" s="209"/>
      <c r="E2" s="207"/>
      <c r="F2" s="208" t="s">
        <v>377</v>
      </c>
      <c r="G2" s="208"/>
      <c r="H2" s="209"/>
      <c r="L2" s="232" t="s">
        <v>378</v>
      </c>
      <c r="M2" s="233"/>
      <c r="N2" s="233"/>
      <c r="O2" s="206"/>
    </row>
    <row r="3" spans="2:25" ht="13.5" thickBot="1">
      <c r="B3" s="229" t="str">
        <f>+AIRFRAME!B77</f>
        <v>STARTER GENERATOR</v>
      </c>
      <c r="C3" s="211">
        <f>+AIRFRAME!L77</f>
        <v>89.999999999999886</v>
      </c>
      <c r="E3" s="226" t="s">
        <v>379</v>
      </c>
      <c r="F3" s="227"/>
      <c r="G3" s="227"/>
      <c r="H3" s="228"/>
      <c r="L3" s="210" t="str">
        <f>+Inspections!C21</f>
        <v>A/F 100 HR INSP.</v>
      </c>
      <c r="M3" s="217"/>
      <c r="N3" s="217"/>
      <c r="O3" s="211">
        <f>+Inspections!I21</f>
        <v>38.5</v>
      </c>
      <c r="P3" s="121"/>
      <c r="Q3" s="6"/>
    </row>
    <row r="4" spans="2:25" ht="13.5" thickBot="1">
      <c r="B4" s="230" t="str">
        <f>+AIRFRAME!B22</f>
        <v>Concorde Battery</v>
      </c>
      <c r="C4" s="216">
        <f>+AIRFRAME!L22</f>
        <v>340.5</v>
      </c>
      <c r="E4" s="210" t="str">
        <f>+POWERPLANT!C25</f>
        <v>MODULE 3</v>
      </c>
      <c r="F4" s="217"/>
      <c r="G4" s="217"/>
      <c r="H4" s="211">
        <f>+POWERPLANT!M25</f>
        <v>847.19999999999982</v>
      </c>
      <c r="L4" s="215" t="str">
        <f>+Inspections!C32</f>
        <v>ENGINE 100 HR INSP.</v>
      </c>
      <c r="M4" s="6"/>
      <c r="N4" s="6"/>
      <c r="O4" s="216">
        <f>+Inspections!I32</f>
        <v>38.799999999999955</v>
      </c>
      <c r="P4" s="121"/>
      <c r="Q4" s="6"/>
      <c r="R4" s="294" t="s">
        <v>55</v>
      </c>
      <c r="S4" s="283">
        <f>+DATA!J18</f>
        <v>1285.9000000000001</v>
      </c>
      <c r="U4" s="245"/>
      <c r="V4" s="246"/>
      <c r="W4" s="246"/>
      <c r="X4" s="246"/>
      <c r="Y4" s="247"/>
    </row>
    <row r="5" spans="2:25">
      <c r="B5" s="230" t="str">
        <f>+AIRFRAME!B82</f>
        <v>TAIL ROTOR SERVO</v>
      </c>
      <c r="C5" s="216">
        <f>+AIRFRAME!L82</f>
        <v>733.19999999999982</v>
      </c>
      <c r="E5" s="215" t="str">
        <f>+POWERPLANT!C20</f>
        <v>FCU</v>
      </c>
      <c r="F5" s="6"/>
      <c r="G5" s="6"/>
      <c r="H5" s="216">
        <f>+POWERPLANT!M20</f>
        <v>1080.2</v>
      </c>
      <c r="L5" s="215" t="str">
        <f>+Inspections!C23</f>
        <v>A/F 300 HR INSP.</v>
      </c>
      <c r="M5" s="6"/>
      <c r="N5" s="6"/>
      <c r="O5" s="216">
        <f>+Inspections!I23</f>
        <v>138.79999999999995</v>
      </c>
      <c r="P5" s="121"/>
      <c r="Q5" s="6"/>
      <c r="U5" s="248"/>
      <c r="V5" s="114"/>
      <c r="W5" s="114" t="s">
        <v>380</v>
      </c>
      <c r="X5" s="114"/>
      <c r="Y5" s="249"/>
    </row>
    <row r="6" spans="2:25">
      <c r="B6" s="230" t="str">
        <f>+AIRFRAME!B39</f>
        <v>M/R ATTACH BOLTS</v>
      </c>
      <c r="C6" s="216">
        <f>+AIRFRAME!L39</f>
        <v>1009.7999999999997</v>
      </c>
      <c r="E6" s="215" t="str">
        <f>+POWERPLANT!C28</f>
        <v>MODULE 5</v>
      </c>
      <c r="F6" s="6"/>
      <c r="G6" s="6"/>
      <c r="H6" s="216">
        <f>+POWERPLANT!M28</f>
        <v>1583.9999999999998</v>
      </c>
      <c r="L6" s="215" t="str">
        <f>+Inspections!C35</f>
        <v>ENGINE 300 HR INSP.</v>
      </c>
      <c r="M6" s="6"/>
      <c r="N6" s="6"/>
      <c r="O6" s="216">
        <f>+Inspections!I35</f>
        <v>138.79999999999995</v>
      </c>
      <c r="P6" s="121"/>
      <c r="Q6" s="6"/>
      <c r="U6" s="248"/>
      <c r="V6" s="114"/>
      <c r="W6" s="114" t="s">
        <v>381</v>
      </c>
      <c r="X6" s="114"/>
      <c r="Y6" s="249"/>
    </row>
    <row r="7" spans="2:25">
      <c r="B7" s="230" t="str">
        <f>+AIRFRAME!B40</f>
        <v>M/R ATTACH BOLTS</v>
      </c>
      <c r="C7" s="216">
        <f>+AIRFRAME!L40</f>
        <v>1009.7999999999997</v>
      </c>
      <c r="E7" s="215" t="str">
        <f>+POWERPLANT!C22</f>
        <v>FREE WHEEL SHAFT ASSY.</v>
      </c>
      <c r="F7" s="6"/>
      <c r="G7" s="6"/>
      <c r="H7" s="216">
        <f>+POWERPLANT!M22</f>
        <v>2900</v>
      </c>
      <c r="L7" s="215" t="str">
        <f>+Inspections!C22</f>
        <v>A/F 150 HR INSP.</v>
      </c>
      <c r="M7" s="6"/>
      <c r="N7" s="6"/>
      <c r="O7" s="216">
        <f>+Inspections!I22</f>
        <v>88.5</v>
      </c>
      <c r="P7" s="121"/>
      <c r="Q7" s="6"/>
      <c r="U7" s="248"/>
      <c r="V7" s="114"/>
      <c r="W7" s="114"/>
      <c r="X7" s="114"/>
      <c r="Y7" s="249"/>
    </row>
    <row r="8" spans="2:25">
      <c r="B8" s="230" t="str">
        <f>+AIRFRAME!B41</f>
        <v>M/R ATTACH BOLTS</v>
      </c>
      <c r="C8" s="216">
        <f>+AIRFRAME!L41</f>
        <v>1009.7999999999997</v>
      </c>
      <c r="E8" s="215" t="str">
        <f>+POWERPLANT!C23</f>
        <v>MODULE 2</v>
      </c>
      <c r="F8" s="6"/>
      <c r="G8" s="6"/>
      <c r="H8" s="216">
        <f>+POWERPLANT!M23</f>
        <v>2900</v>
      </c>
      <c r="L8" s="215" t="str">
        <f>+Inspections!C33</f>
        <v>ENGINE 150 HR INSP.</v>
      </c>
      <c r="M8" s="6"/>
      <c r="N8" s="6"/>
      <c r="O8" s="216">
        <f>+Inspections!I33</f>
        <v>88.799999999999955</v>
      </c>
      <c r="P8" s="121"/>
      <c r="Q8" s="6"/>
      <c r="U8" s="248"/>
      <c r="V8" s="114"/>
      <c r="W8" s="114" t="s">
        <v>382</v>
      </c>
      <c r="X8" s="114" t="s">
        <v>1</v>
      </c>
      <c r="Y8" s="249"/>
    </row>
    <row r="9" spans="2:25" ht="13.5" thickBot="1">
      <c r="B9" s="230" t="str">
        <f>+AIRFRAME!B42</f>
        <v>M/R ATTACH BOLTS</v>
      </c>
      <c r="C9" s="216">
        <f>+AIRFRAME!L42</f>
        <v>1009.7999999999997</v>
      </c>
      <c r="E9" s="215" t="str">
        <f>+POWERPLANT!C26</f>
        <v>MODULE 4</v>
      </c>
      <c r="F9" s="6"/>
      <c r="G9" s="6"/>
      <c r="H9" s="216">
        <f>+POWERPLANT!M26</f>
        <v>3438.8</v>
      </c>
      <c r="L9" s="215" t="str">
        <f>+Inspections!C34</f>
        <v>ENGINE 200 HR INSP.</v>
      </c>
      <c r="M9" s="6"/>
      <c r="N9" s="6"/>
      <c r="O9" s="216">
        <f>+Inspections!I34</f>
        <v>138.79999999999995</v>
      </c>
      <c r="P9" s="121"/>
      <c r="Q9" s="6"/>
      <c r="U9" s="248" t="s">
        <v>383</v>
      </c>
      <c r="V9" s="114"/>
      <c r="W9" s="114"/>
      <c r="X9" s="114"/>
      <c r="Y9" s="249"/>
    </row>
    <row r="10" spans="2:25" ht="13.5" thickBot="1">
      <c r="B10" s="230" t="str">
        <f>+AIRFRAME!B43</f>
        <v>M/R ATTACH BOLTS</v>
      </c>
      <c r="C10" s="216">
        <f>+AIRFRAME!L43</f>
        <v>1009.7999999999997</v>
      </c>
      <c r="E10" s="215" t="str">
        <f>+POWERPLANT!C18</f>
        <v>1ST STAGE TURBINE BLADES</v>
      </c>
      <c r="F10" s="6"/>
      <c r="G10" s="6"/>
      <c r="H10" s="216">
        <f>+POWERPLANT!M18</f>
        <v>5300</v>
      </c>
      <c r="L10" s="215" t="str">
        <f>+Inspections!C26</f>
        <v>A/F 1000 HR INSP.</v>
      </c>
      <c r="M10" s="6"/>
      <c r="N10" s="6"/>
      <c r="O10" s="216">
        <f>+Inspections!I26</f>
        <v>838.8</v>
      </c>
      <c r="P10" s="121"/>
      <c r="Q10" s="6"/>
      <c r="U10" s="248" t="s">
        <v>384</v>
      </c>
      <c r="V10" s="250" t="s">
        <v>385</v>
      </c>
      <c r="W10" s="1" t="s">
        <v>386</v>
      </c>
      <c r="X10" s="250">
        <f>+Inspections!$E$12+'Mtce Planning'!O3</f>
        <v>1324.4</v>
      </c>
      <c r="Y10" s="249"/>
    </row>
    <row r="11" spans="2:25" ht="13.5" thickBot="1">
      <c r="B11" s="230" t="str">
        <f>+AIRFRAME!B44</f>
        <v>M/R ATTACH BOLTS</v>
      </c>
      <c r="C11" s="216">
        <f>+AIRFRAME!L44</f>
        <v>1009.7999999999997</v>
      </c>
      <c r="E11" s="215" t="str">
        <f>+POWERPLANT!C19</f>
        <v>2ND STAGE TURBINE BLADES</v>
      </c>
      <c r="F11" s="6"/>
      <c r="G11" s="6"/>
      <c r="H11" s="216">
        <f>+POWERPLANT!M19</f>
        <v>5929.2</v>
      </c>
      <c r="L11" s="215" t="str">
        <f>+Inspections!C39</f>
        <v>ENGINE 1000 HR INSP.</v>
      </c>
      <c r="M11" s="6"/>
      <c r="N11" s="6"/>
      <c r="O11" s="216">
        <f>+Inspections!I39</f>
        <v>838.8</v>
      </c>
      <c r="P11" s="121"/>
      <c r="Q11" s="6"/>
      <c r="U11" s="248"/>
      <c r="V11" s="114"/>
      <c r="W11" s="114"/>
      <c r="X11" s="114"/>
      <c r="Y11" s="249"/>
    </row>
    <row r="12" spans="2:25" ht="13.5" thickBot="1">
      <c r="B12" s="230" t="str">
        <f>+AIRFRAME!B45</f>
        <v>M/R ATTACH BOLTS</v>
      </c>
      <c r="C12" s="216">
        <f>+AIRFRAME!L45</f>
        <v>1009.7999999999997</v>
      </c>
      <c r="E12" s="215" t="str">
        <f>+POWERPLANT!C21</f>
        <v>FREE TURBINE BLADES</v>
      </c>
      <c r="F12" s="6"/>
      <c r="G12" s="6"/>
      <c r="H12" s="216">
        <f>+POWERPLANT!M21</f>
        <v>6146.7000000000007</v>
      </c>
      <c r="L12" s="215" t="str">
        <f>+Inspections!C24</f>
        <v>A/F 500 HR INSP.</v>
      </c>
      <c r="M12" s="6"/>
      <c r="N12" s="6"/>
      <c r="O12" s="216">
        <f>+Inspections!I24</f>
        <v>338.79999999999995</v>
      </c>
      <c r="P12" s="121"/>
      <c r="Q12" s="6"/>
      <c r="U12" s="248" t="s">
        <v>290</v>
      </c>
      <c r="V12" s="250" t="s">
        <v>387</v>
      </c>
      <c r="W12" s="1" t="s">
        <v>386</v>
      </c>
      <c r="X12" s="250">
        <f>+Inspections!$E$12+C3</f>
        <v>1375.9</v>
      </c>
      <c r="Y12" s="249"/>
    </row>
    <row r="13" spans="2:25" ht="13.5" thickBot="1">
      <c r="B13" s="230" t="str">
        <f>+AIRFRAME!B46</f>
        <v>M/R ATTACH BOLTS</v>
      </c>
      <c r="C13" s="216">
        <f>+AIRFRAME!L46</f>
        <v>1009.7999999999997</v>
      </c>
      <c r="E13" s="215" t="str">
        <f>+POWERPLANT!C24</f>
        <v>MODULE 2</v>
      </c>
      <c r="F13" s="6"/>
      <c r="G13" s="6"/>
      <c r="H13" s="216">
        <f>+POWERPLANT!M24</f>
        <v>6500</v>
      </c>
      <c r="L13" s="215" t="str">
        <f>+Inspections!C25</f>
        <v>A/F 600 HR INSP.</v>
      </c>
      <c r="M13" s="6"/>
      <c r="N13" s="6"/>
      <c r="O13" s="216">
        <f>+Inspections!I25</f>
        <v>438.79999999999995</v>
      </c>
      <c r="P13" s="121"/>
      <c r="Q13" s="6"/>
      <c r="U13" s="248"/>
      <c r="V13" s="114"/>
      <c r="W13" s="114"/>
      <c r="X13" s="114"/>
      <c r="Y13" s="249"/>
    </row>
    <row r="14" spans="2:25" ht="13.5" thickBot="1">
      <c r="B14" s="230" t="str">
        <f>+AIRFRAME!B47</f>
        <v>M/R ATTACH BOLTS</v>
      </c>
      <c r="C14" s="216">
        <f>+AIRFRAME!L47</f>
        <v>1009.7999999999997</v>
      </c>
      <c r="E14" s="218" t="str">
        <f>+POWERPLANT!C27</f>
        <v>MODULE 4</v>
      </c>
      <c r="F14" s="219"/>
      <c r="G14" s="219"/>
      <c r="H14" s="220">
        <f>+POWERPLANT!M27</f>
        <v>7038.8</v>
      </c>
      <c r="L14" s="215" t="str">
        <f>+Inspections!C27</f>
        <v>A/F 1200 HR INSP.</v>
      </c>
      <c r="M14" s="6"/>
      <c r="N14" s="6"/>
      <c r="O14" s="216">
        <f>+Inspections!I27</f>
        <v>1038.8</v>
      </c>
      <c r="P14" s="121"/>
      <c r="Q14" s="6"/>
      <c r="U14" s="248" t="s">
        <v>388</v>
      </c>
      <c r="V14" s="250" t="s">
        <v>389</v>
      </c>
      <c r="W14" s="1" t="s">
        <v>386</v>
      </c>
      <c r="X14" s="250">
        <f>+DATA!J18+P52</f>
        <v>1274.4000000000001</v>
      </c>
      <c r="Y14" s="249"/>
    </row>
    <row r="15" spans="2:25" ht="13.5" thickBot="1">
      <c r="B15" s="230" t="str">
        <f>+AIRFRAME!B48</f>
        <v>M/R ATTACH BOLTS</v>
      </c>
      <c r="C15" s="216">
        <f>+AIRFRAME!L48</f>
        <v>1009.7999999999997</v>
      </c>
      <c r="L15" s="215" t="str">
        <f>+Inspections!C36</f>
        <v>ENGINE 500 HR INSP.</v>
      </c>
      <c r="M15" s="6"/>
      <c r="N15" s="6"/>
      <c r="O15" s="216">
        <f>+Inspections!I36</f>
        <v>161.39999999999986</v>
      </c>
      <c r="P15" s="121"/>
      <c r="Q15" s="6"/>
      <c r="U15" s="248"/>
      <c r="V15" s="114"/>
      <c r="W15" s="114"/>
      <c r="X15" s="114"/>
      <c r="Y15" s="249"/>
    </row>
    <row r="16" spans="2:25" ht="13.5" thickBot="1">
      <c r="B16" s="230" t="str">
        <f>+AIRFRAME!B49</f>
        <v>M/R ATTACH BOLTS</v>
      </c>
      <c r="C16" s="216">
        <f>+AIRFRAME!L49</f>
        <v>1009.7999999999997</v>
      </c>
      <c r="E16" s="207"/>
      <c r="F16" s="208" t="s">
        <v>377</v>
      </c>
      <c r="G16" s="208"/>
      <c r="H16" s="209"/>
      <c r="L16" s="215" t="str">
        <f>+Inspections!C37</f>
        <v>ENGINE 600 HR INSP.</v>
      </c>
      <c r="M16" s="6"/>
      <c r="N16" s="6"/>
      <c r="O16" s="216">
        <f>+Inspections!I37</f>
        <v>261.39999999999986</v>
      </c>
      <c r="P16" s="121"/>
      <c r="Q16" s="6"/>
      <c r="U16" s="248" t="s">
        <v>60</v>
      </c>
      <c r="V16" s="250" t="s">
        <v>390</v>
      </c>
      <c r="W16" s="1" t="s">
        <v>386</v>
      </c>
      <c r="X16" s="254">
        <v>42617.802933460174</v>
      </c>
      <c r="Y16" s="249"/>
    </row>
    <row r="17" spans="2:25" ht="13.5" thickBot="1">
      <c r="B17" s="230" t="str">
        <f>+AIRFRAME!B50</f>
        <v>M/R ATTACH BOLTS</v>
      </c>
      <c r="C17" s="216">
        <f>+AIRFRAME!L50</f>
        <v>1009.7999999999997</v>
      </c>
      <c r="E17" s="212" t="s">
        <v>391</v>
      </c>
      <c r="F17" s="213"/>
      <c r="G17" s="213"/>
      <c r="H17" s="214"/>
      <c r="L17" s="215" t="str">
        <f>+Inspections!C38</f>
        <v>ENGINE 750 HR INSP.</v>
      </c>
      <c r="M17" s="6"/>
      <c r="N17" s="6"/>
      <c r="O17" s="216">
        <f>+Inspections!I38</f>
        <v>411.39999999999986</v>
      </c>
      <c r="P17" s="121"/>
      <c r="Q17" s="6"/>
      <c r="U17" s="251"/>
      <c r="V17" s="252"/>
      <c r="W17" s="252"/>
      <c r="X17" s="252"/>
      <c r="Y17" s="253"/>
    </row>
    <row r="18" spans="2:25">
      <c r="B18" s="230" t="str">
        <f>+AIRFRAME!B30</f>
        <v>EPICYCLIC</v>
      </c>
      <c r="C18" s="216">
        <f>+AIRFRAME!L30</f>
        <v>1088</v>
      </c>
      <c r="E18" s="210" t="str">
        <f>+POWERPLANT!C39</f>
        <v>2ND STAGE TURBINE WHEEL</v>
      </c>
      <c r="F18" s="217"/>
      <c r="G18" s="217"/>
      <c r="H18" s="221">
        <f>+POWERPLANT!M39</f>
        <v>4229.8200000000006</v>
      </c>
      <c r="L18" s="215" t="str">
        <f>+Inspections!C40</f>
        <v>ENGINE 1500 HR INSP.</v>
      </c>
      <c r="M18" s="6"/>
      <c r="N18" s="6"/>
      <c r="O18" s="216">
        <f>+Inspections!I40</f>
        <v>433.19999999999982</v>
      </c>
      <c r="P18" s="121"/>
      <c r="Q18" s="6"/>
    </row>
    <row r="19" spans="2:25">
      <c r="B19" s="230" t="str">
        <f>+AIRFRAME!B18</f>
        <v>BEVEL REDUCTION</v>
      </c>
      <c r="C19" s="216">
        <f>+AIRFRAME!L18</f>
        <v>1292.2999999999997</v>
      </c>
      <c r="E19" s="215" t="str">
        <f>+POWERPLANT!C33</f>
        <v>1ST STAGE TURBINE WHEEL</v>
      </c>
      <c r="F19" s="6"/>
      <c r="G19" s="6"/>
      <c r="H19" s="222">
        <f>+POWERPLANT!M33</f>
        <v>4382.5300000000007</v>
      </c>
      <c r="L19" s="215" t="str">
        <f>+Inspections!C28</f>
        <v>A/F 1800 HR INSP.</v>
      </c>
      <c r="M19" s="6"/>
      <c r="N19" s="6"/>
      <c r="O19" s="216">
        <f>+Inspections!I28</f>
        <v>733.19999999999982</v>
      </c>
      <c r="P19" s="121"/>
      <c r="Q19" s="6"/>
    </row>
    <row r="20" spans="2:25">
      <c r="B20" s="230" t="str">
        <f>+AIRFRAME!B58</f>
        <v>OIL PUMP</v>
      </c>
      <c r="C20" s="216">
        <f>+AIRFRAME!L58</f>
        <v>1292.2999999999997</v>
      </c>
      <c r="E20" s="215" t="str">
        <f>+POWERPLANT!C36</f>
        <v>INJECTION WHEEL</v>
      </c>
      <c r="F20" s="6"/>
      <c r="G20" s="6"/>
      <c r="H20" s="222">
        <f>+POWERPLANT!M36</f>
        <v>4382.5300000000007</v>
      </c>
      <c r="L20" s="215" t="str">
        <f>+Inspections!C41</f>
        <v>ENGINE 2000 HR INSP.</v>
      </c>
      <c r="M20" s="6"/>
      <c r="N20" s="6"/>
      <c r="O20" s="216">
        <f>+Inspections!I41</f>
        <v>933.19999999999982</v>
      </c>
      <c r="P20" s="121"/>
      <c r="Q20" s="6"/>
    </row>
    <row r="21" spans="2:25">
      <c r="B21" s="230" t="str">
        <f>+AIRFRAME!B31</f>
        <v>FUEL PUMP</v>
      </c>
      <c r="C21" s="216">
        <f>+AIRFRAME!L31</f>
        <v>1333.1999999999998</v>
      </c>
      <c r="E21" s="215" t="str">
        <f>+POWERPLANT!C38</f>
        <v>2ND STAGE TURBINE BLADES</v>
      </c>
      <c r="F21" s="6"/>
      <c r="G21" s="6"/>
      <c r="H21" s="222">
        <f>+POWERPLANT!M38</f>
        <v>7729.8200000000006</v>
      </c>
      <c r="L21" s="215" t="str">
        <f>+Inspections!C29</f>
        <v>A/F 2400 HR INSP.</v>
      </c>
      <c r="M21" s="6"/>
      <c r="N21" s="6"/>
      <c r="O21" s="216">
        <f>+Inspections!I29</f>
        <v>1333.1999999999998</v>
      </c>
      <c r="P21" s="121"/>
      <c r="Q21" s="6"/>
    </row>
    <row r="22" spans="2:25">
      <c r="B22" s="230" t="str">
        <f>+AIRFRAME!B32</f>
        <v>FUEL PUMP</v>
      </c>
      <c r="C22" s="216">
        <f>+AIRFRAME!L32</f>
        <v>1333.1999999999998</v>
      </c>
      <c r="E22" s="215" t="str">
        <f>+POWERPLANT!C40</f>
        <v>CENT. COMP. IMPELLER</v>
      </c>
      <c r="F22" s="6"/>
      <c r="G22" s="6"/>
      <c r="H22" s="222">
        <f>+POWERPLANT!M40</f>
        <v>8382.5300000000007</v>
      </c>
      <c r="L22" s="215" t="str">
        <f>+Inspections!C30</f>
        <v>A/F 2500 HR INSP</v>
      </c>
      <c r="M22" s="6"/>
      <c r="N22" s="6"/>
      <c r="O22" s="216">
        <f>+Inspections!I30</f>
        <v>1433.1999999999998</v>
      </c>
      <c r="P22" s="121"/>
      <c r="Q22" s="6"/>
    </row>
    <row r="23" spans="2:25">
      <c r="B23" s="230" t="str">
        <f>+AIRFRAME!B76</f>
        <v>STARFLEX</v>
      </c>
      <c r="C23" s="216">
        <f>+AIRFRAME!L76</f>
        <v>1333.1999999999998</v>
      </c>
      <c r="E23" s="215" t="str">
        <f>+POWERPLANT!C34</f>
        <v>FREE TURBINE DISK</v>
      </c>
      <c r="F23" s="6"/>
      <c r="G23" s="6"/>
      <c r="H23" s="222">
        <f>+POWERPLANT!M34</f>
        <v>8618.7000000000007</v>
      </c>
      <c r="L23" s="215" t="str">
        <f>+Inspections!C42</f>
        <v>ENGINE 2500 HR INSP.</v>
      </c>
      <c r="M23" s="6"/>
      <c r="N23" s="6"/>
      <c r="O23" s="216">
        <f>+Inspections!I42</f>
        <v>1433.1999999999998</v>
      </c>
      <c r="P23" s="121"/>
      <c r="Q23" s="6"/>
    </row>
    <row r="24" spans="2:25">
      <c r="B24" s="230" t="str">
        <f>+AIRFRAME!B79</f>
        <v>T/R GEARBOX</v>
      </c>
      <c r="C24" s="216">
        <f>+AIRFRAME!L79</f>
        <v>1441.6999999999998</v>
      </c>
      <c r="E24" s="215" t="str">
        <f>+POWERPLANT!C35</f>
        <v>FREE TURBINE BLADES</v>
      </c>
      <c r="F24" s="6"/>
      <c r="G24" s="6"/>
      <c r="H24" s="222">
        <f>+POWERPLANT!M35</f>
        <v>10618.7</v>
      </c>
      <c r="L24" s="215" t="str">
        <f>+Inspections!C43</f>
        <v>ENGINE 3000 HR INSP.</v>
      </c>
      <c r="M24" s="6"/>
      <c r="N24" s="6"/>
      <c r="O24" s="216">
        <f>+Inspections!I43</f>
        <v>1933.1999999999998</v>
      </c>
      <c r="P24" s="121"/>
      <c r="Q24" s="6"/>
    </row>
    <row r="25" spans="2:25" ht="13.5" thickBot="1">
      <c r="B25" s="230" t="str">
        <f>+AIRFRAME!B67</f>
        <v>SPH. STOP BOLT</v>
      </c>
      <c r="C25" s="216">
        <f>+AIRFRAME!L67</f>
        <v>1632.8999999999999</v>
      </c>
      <c r="E25" s="215" t="str">
        <f>+POWERPLANT!C37</f>
        <v>1ST STAGE TURBINE BLADES</v>
      </c>
      <c r="F25" s="6"/>
      <c r="G25" s="6"/>
      <c r="H25" s="222">
        <f>+POWERPLANT!M37</f>
        <v>10650.94</v>
      </c>
      <c r="L25" s="218" t="str">
        <f>+Inspections!C31</f>
        <v>A/F 5400 HR INSP.</v>
      </c>
      <c r="M25" s="219"/>
      <c r="N25" s="219"/>
      <c r="O25" s="220">
        <f>+Inspections!I31</f>
        <v>4333.2</v>
      </c>
      <c r="P25" s="121"/>
      <c r="Q25" s="6"/>
    </row>
    <row r="26" spans="2:25" ht="13.5" thickBot="1">
      <c r="B26" s="230" t="str">
        <f>+AIRFRAME!B68</f>
        <v>SPH. STOP BOLT</v>
      </c>
      <c r="C26" s="216">
        <f>+AIRFRAME!L68</f>
        <v>1632.8999999999999</v>
      </c>
      <c r="E26" s="218" t="str">
        <f>+POWERPLANT!C41</f>
        <v>AXIAL COMP. ROTOR</v>
      </c>
      <c r="F26" s="219"/>
      <c r="G26" s="219"/>
      <c r="H26" s="223">
        <f>+POWERPLANT!M41</f>
        <v>12650.94</v>
      </c>
    </row>
    <row r="27" spans="2:25" ht="13.5" thickBot="1">
      <c r="B27" s="230" t="str">
        <f>+AIRFRAME!B69</f>
        <v>SPH. STOP BOLT</v>
      </c>
      <c r="C27" s="216">
        <f>+AIRFRAME!L69</f>
        <v>1632.8999999999999</v>
      </c>
      <c r="H27" s="224"/>
      <c r="L27" s="232" t="s">
        <v>52</v>
      </c>
      <c r="M27" s="233"/>
      <c r="N27" s="233"/>
      <c r="O27" s="206"/>
    </row>
    <row r="28" spans="2:25">
      <c r="B28" s="230" t="str">
        <f>+AIRFRAME!B70</f>
        <v>SPH. STOP BOLT</v>
      </c>
      <c r="C28" s="216">
        <f>+AIRFRAME!L70</f>
        <v>1632.8999999999999</v>
      </c>
      <c r="E28" s="207"/>
      <c r="F28" s="208" t="s">
        <v>377</v>
      </c>
      <c r="G28" s="208"/>
      <c r="H28" s="209"/>
      <c r="L28" s="210" t="str">
        <f>+Inspections!C60</f>
        <v>ELT MONTHLY SELF TEST</v>
      </c>
      <c r="M28" s="217"/>
      <c r="N28" s="217"/>
      <c r="O28" s="221">
        <f ca="1">+Inspections!K60</f>
        <v>-2.3170648515981154</v>
      </c>
      <c r="P28" s="284">
        <f ca="1">+O28*30+Inspections!$D$9</f>
        <v>42591.382110354833</v>
      </c>
    </row>
    <row r="29" spans="2:25" ht="13.5" thickBot="1">
      <c r="B29" s="230" t="str">
        <f>+AIRFRAME!B71</f>
        <v>SPH. STOP BOLT</v>
      </c>
      <c r="C29" s="216">
        <f>+AIRFRAME!L71</f>
        <v>1632.8999999999999</v>
      </c>
      <c r="E29" s="226" t="s">
        <v>392</v>
      </c>
      <c r="F29" s="227"/>
      <c r="G29" s="227"/>
      <c r="H29" s="228"/>
      <c r="L29" s="215" t="str">
        <f>+Inspections!C50</f>
        <v>6 MONTH AIRFRAME INSP.</v>
      </c>
      <c r="M29" s="6"/>
      <c r="N29" s="6"/>
      <c r="O29" s="222">
        <f ca="1">+Inspections!K50</f>
        <v>-1.3609004680364727</v>
      </c>
      <c r="P29" s="285">
        <f ca="1">+O29*30+Inspections!$D$9</f>
        <v>42620.067041861679</v>
      </c>
    </row>
    <row r="30" spans="2:25">
      <c r="B30" s="230" t="str">
        <f>+AIRFRAME!B72</f>
        <v>SPH. STOP BOLT</v>
      </c>
      <c r="C30" s="216">
        <f>+AIRFRAME!L72</f>
        <v>1632.8999999999999</v>
      </c>
      <c r="E30" s="210" t="str">
        <f>+POWERPLANT!C46</f>
        <v>DRAIN VALVE</v>
      </c>
      <c r="F30" s="217"/>
      <c r="G30" s="217"/>
      <c r="H30" s="221">
        <f ca="1">+POWERPLANT!M46</f>
        <v>2.5286464221841758</v>
      </c>
      <c r="I30" s="284">
        <f ca="1">+POWERPLANT!L46</f>
        <v>43583.85</v>
      </c>
      <c r="L30" s="215" t="str">
        <f>+Inspections!C58</f>
        <v>ELT BATTERY</v>
      </c>
      <c r="M30" s="6"/>
      <c r="N30" s="6"/>
      <c r="O30" s="222">
        <f ca="1">+Inspections!K58</f>
        <v>4.1459488470320167</v>
      </c>
      <c r="P30" s="285">
        <f ca="1">+O30*30+Inspections!$D$9</f>
        <v>42785.272521313738</v>
      </c>
      <c r="R30" s="6"/>
      <c r="S30" s="288"/>
      <c r="T30" s="6"/>
    </row>
    <row r="31" spans="2:25">
      <c r="B31" s="230" t="str">
        <f>+AIRFRAME!B34</f>
        <v>HYDRAULIC BELT</v>
      </c>
      <c r="C31" s="216">
        <f>+AIRFRAME!L34</f>
        <v>1638.8</v>
      </c>
      <c r="E31" s="215" t="str">
        <f>+POWERPLANT!C47</f>
        <v>FCU</v>
      </c>
      <c r="F31" s="6"/>
      <c r="G31" s="6"/>
      <c r="H31" s="222">
        <f ca="1">+POWERPLANT!M47</f>
        <v>2.5701532714992439</v>
      </c>
      <c r="I31" s="285">
        <f ca="1">+POWERPLANT!L47</f>
        <v>43599</v>
      </c>
      <c r="L31" s="215" t="str">
        <f>+Inspections!C68</f>
        <v>ONBOARD CARGO HOOK</v>
      </c>
      <c r="M31" s="6"/>
      <c r="N31" s="6"/>
      <c r="O31" s="222">
        <f ca="1">+Inspections!K68</f>
        <v>4.1459488470320167</v>
      </c>
      <c r="P31" s="285">
        <f ca="1">+O31*30+Inspections!$D$9</f>
        <v>42785.272521313738</v>
      </c>
      <c r="R31" s="6"/>
      <c r="S31" s="289"/>
      <c r="T31" s="6"/>
    </row>
    <row r="32" spans="2:25">
      <c r="B32" s="230" t="str">
        <f>+AIRFRAME!B23</f>
        <v xml:space="preserve">DIRECTIONAL CROSS BEAM </v>
      </c>
      <c r="C32" s="216">
        <f>+AIRFRAME!L23</f>
        <v>1933.1999999999998</v>
      </c>
      <c r="E32" s="215" t="str">
        <f>+POWERPLANT!C48</f>
        <v>MODULE 5</v>
      </c>
      <c r="F32" s="6"/>
      <c r="G32" s="6"/>
      <c r="H32" s="222">
        <f ca="1">+POWERPLANT!M48</f>
        <v>2.7386464221841749</v>
      </c>
      <c r="I32" s="285">
        <f ca="1">+POWERPLANT!L48</f>
        <v>43660.5</v>
      </c>
      <c r="L32" s="215" t="str">
        <f>+Inspections!C59</f>
        <v>ELT INSPECTION</v>
      </c>
      <c r="M32" s="6"/>
      <c r="N32" s="6"/>
      <c r="O32" s="222">
        <f ca="1">+Inspections!K59</f>
        <v>4.27745569634709</v>
      </c>
      <c r="P32" s="285">
        <f ca="1">+O32*30+Inspections!$D$9</f>
        <v>42789.217726793191</v>
      </c>
      <c r="R32" s="6"/>
      <c r="S32" s="289"/>
      <c r="T32" s="6"/>
    </row>
    <row r="33" spans="2:20">
      <c r="B33" s="230" t="str">
        <f>+AIRFRAME!B64</f>
        <v>SERVO</v>
      </c>
      <c r="C33" s="216">
        <f>+AIRFRAME!L64</f>
        <v>1933.1999999999998</v>
      </c>
      <c r="E33" s="215" t="str">
        <f>+POWERPLANT!C45</f>
        <v>START DRAIN VALVE</v>
      </c>
      <c r="F33" s="6"/>
      <c r="G33" s="6"/>
      <c r="H33" s="222">
        <f ca="1">+POWERPLANT!M45</f>
        <v>4.8765916276636272</v>
      </c>
      <c r="I33" s="285">
        <f ca="1">+POWERPLANT!L45</f>
        <v>44440.85</v>
      </c>
      <c r="L33" s="215" t="str">
        <f>+Inspections!C56</f>
        <v>ENGINE 12 MONTH INSP.</v>
      </c>
      <c r="M33" s="6"/>
      <c r="N33" s="6"/>
      <c r="O33" s="222">
        <f ca="1">+Inspections!K56</f>
        <v>4.6390995319635273</v>
      </c>
      <c r="P33" s="285">
        <f ca="1">+O33*30+Inspections!$D$9</f>
        <v>42800.067041861679</v>
      </c>
      <c r="R33" s="6"/>
      <c r="S33" s="225"/>
      <c r="T33" s="6"/>
    </row>
    <row r="34" spans="2:20">
      <c r="B34" s="230" t="str">
        <f>+AIRFRAME!B65</f>
        <v>SERVO</v>
      </c>
      <c r="C34" s="216">
        <f>+AIRFRAME!L65</f>
        <v>1933.1999999999998</v>
      </c>
      <c r="E34" s="215" t="str">
        <f>+POWERPLANT!C52</f>
        <v>MODULE 1</v>
      </c>
      <c r="F34" s="6"/>
      <c r="G34" s="6"/>
      <c r="H34" s="222">
        <f ca="1">+POWERPLANT!M52</f>
        <v>5.4806464221841757</v>
      </c>
      <c r="I34" s="285">
        <f ca="1">+POWERPLANT!L52</f>
        <v>44661.33</v>
      </c>
      <c r="L34" s="215" t="str">
        <f>+Inspections!C51</f>
        <v>12 MONTH AIRFRAME INSP.</v>
      </c>
      <c r="M34" s="6"/>
      <c r="N34" s="6"/>
      <c r="O34" s="222">
        <f ca="1">+Inspections!K51</f>
        <v>4.6390995319635273</v>
      </c>
      <c r="P34" s="285">
        <f ca="1">+O34*30+Inspections!$D$9</f>
        <v>42800.067041861679</v>
      </c>
      <c r="R34" s="6"/>
      <c r="S34" s="225"/>
      <c r="T34" s="6"/>
    </row>
    <row r="35" spans="2:20">
      <c r="B35" s="230" t="str">
        <f>+AIRFRAME!B66</f>
        <v>SERVO</v>
      </c>
      <c r="C35" s="216">
        <f>+AIRFRAME!L66</f>
        <v>1933.1999999999998</v>
      </c>
      <c r="E35" s="215" t="str">
        <f>+POWERPLANT!C50</f>
        <v>MODULE 3</v>
      </c>
      <c r="F35" s="6"/>
      <c r="G35" s="6"/>
      <c r="H35" s="222">
        <f ca="1">+POWERPLANT!M50</f>
        <v>12.093440942732121</v>
      </c>
      <c r="I35" s="285">
        <f ca="1">+POWERPLANT!L50</f>
        <v>47075</v>
      </c>
      <c r="L35" s="215" t="str">
        <f>+Inspections!C61</f>
        <v>FIRE EXTINGUISHER</v>
      </c>
      <c r="M35" s="6"/>
      <c r="N35" s="6"/>
      <c r="O35" s="222">
        <f ca="1">+Inspections!K61</f>
        <v>4.6390995319635273</v>
      </c>
      <c r="P35" s="285">
        <f ca="1">+O35*30+Inspections!$D$9</f>
        <v>42800.067041861679</v>
      </c>
      <c r="R35" s="6"/>
      <c r="S35" s="290"/>
      <c r="T35" s="6"/>
    </row>
    <row r="36" spans="2:20">
      <c r="B36" s="230" t="str">
        <f>+AIRFRAME!B80</f>
        <v>T/R SPIDER BEARING</v>
      </c>
      <c r="C36" s="216">
        <f>+AIRFRAME!L80</f>
        <v>1933.1999999999998</v>
      </c>
      <c r="E36" s="215" t="str">
        <f>+POWERPLANT!C51</f>
        <v>MODULE 2</v>
      </c>
      <c r="F36" s="6"/>
      <c r="G36" s="6"/>
      <c r="H36" s="222">
        <f ca="1">+POWERPLANT!M51</f>
        <v>12.093440942732121</v>
      </c>
      <c r="I36" s="285">
        <f ca="1">+POWERPLANT!L51</f>
        <v>47075</v>
      </c>
      <c r="L36" s="215" t="str">
        <f>+Inspections!C62</f>
        <v>FIRST AID KIT</v>
      </c>
      <c r="M36" s="6"/>
      <c r="N36" s="6"/>
      <c r="O36" s="222">
        <f ca="1">+Inspections!K62</f>
        <v>4.6390995319635273</v>
      </c>
      <c r="P36" s="285">
        <f ca="1">+O36*30+Inspections!$D$9</f>
        <v>42800.067041861679</v>
      </c>
      <c r="R36" s="6"/>
      <c r="S36" s="291"/>
      <c r="T36" s="6"/>
    </row>
    <row r="37" spans="2:20" ht="13.5" thickBot="1">
      <c r="B37" s="230" t="str">
        <f>+AIRFRAME!B83</f>
        <v>TAIL ROTOR SPIDER</v>
      </c>
      <c r="C37" s="216">
        <f>+AIRFRAME!L83</f>
        <v>1933.1999999999998</v>
      </c>
      <c r="E37" s="218" t="str">
        <f>+POWERPLANT!C49</f>
        <v>MODULE 4</v>
      </c>
      <c r="F37" s="219"/>
      <c r="G37" s="219"/>
      <c r="H37" s="223">
        <f ca="1">+POWERPLANT!M49</f>
        <v>14.386591627663627</v>
      </c>
      <c r="I37" s="286">
        <f ca="1">+POWERPLANT!L49</f>
        <v>47912</v>
      </c>
      <c r="L37" s="215" t="str">
        <f>+Inspections!C64</f>
        <v>COMPASS SWING</v>
      </c>
      <c r="M37" s="6"/>
      <c r="N37" s="6"/>
      <c r="O37" s="222">
        <f ca="1">+Inspections!K64</f>
        <v>4.6390995319635273</v>
      </c>
      <c r="P37" s="285">
        <f ca="1">+O37*30+Inspections!$D$9</f>
        <v>42800.067041861679</v>
      </c>
      <c r="R37" s="6"/>
      <c r="S37" s="292"/>
      <c r="T37" s="6"/>
    </row>
    <row r="38" spans="2:20">
      <c r="B38" s="230" t="str">
        <f>+AIRFRAME!B91</f>
        <v>VIBRATION ABSORBER</v>
      </c>
      <c r="C38" s="216">
        <f>+AIRFRAME!L91</f>
        <v>1933.1999999999998</v>
      </c>
      <c r="H38" s="224"/>
      <c r="L38" s="215" t="str">
        <f>+Inspections!C69</f>
        <v>SEAT BELTS, FWD</v>
      </c>
      <c r="M38" s="6"/>
      <c r="N38" s="6"/>
      <c r="O38" s="222">
        <f ca="1">+Inspections!K69</f>
        <v>5.3295104908676478</v>
      </c>
      <c r="P38" s="285">
        <f ca="1">+O38*30+Inspections!$D$9</f>
        <v>42820.779370628807</v>
      </c>
      <c r="R38" s="6"/>
      <c r="S38" s="6"/>
      <c r="T38" s="6"/>
    </row>
    <row r="39" spans="2:20" ht="13.5" thickBot="1">
      <c r="B39" s="230" t="str">
        <f>+AIRFRAME!B73</f>
        <v>SPHERICAL STOP</v>
      </c>
      <c r="C39" s="216">
        <f>+AIRFRAME!L73</f>
        <v>2162.6999999999998</v>
      </c>
      <c r="H39" s="224"/>
      <c r="L39" s="215" t="str">
        <f>+Inspections!C65</f>
        <v>TRANSPONDER TEST</v>
      </c>
      <c r="M39" s="6"/>
      <c r="N39" s="6"/>
      <c r="O39" s="222">
        <f ca="1">+Inspections!K65</f>
        <v>6.1843050114155851</v>
      </c>
      <c r="P39" s="285">
        <f ca="1">+O39*30+Inspections!$D$9</f>
        <v>42846.423206245243</v>
      </c>
    </row>
    <row r="40" spans="2:20" ht="13.5" thickBot="1">
      <c r="B40" s="230" t="str">
        <f>+AIRFRAME!B74</f>
        <v>SPHERICAL STOP</v>
      </c>
      <c r="C40" s="216">
        <f>+AIRFRAME!L74</f>
        <v>2162.6999999999998</v>
      </c>
      <c r="E40" s="207"/>
      <c r="F40" s="277" t="s">
        <v>393</v>
      </c>
      <c r="G40" s="209"/>
      <c r="H40" s="278" t="s">
        <v>394</v>
      </c>
      <c r="L40" s="215" t="str">
        <f>+Inspections!C66</f>
        <v>ALTIMETER TEST</v>
      </c>
      <c r="M40" s="6"/>
      <c r="N40" s="6"/>
      <c r="O40" s="222">
        <f ca="1">+Inspections!K66</f>
        <v>6.1843050114155851</v>
      </c>
      <c r="P40" s="285">
        <f ca="1">+O40*30+Inspections!$D$9</f>
        <v>42846.423206245243</v>
      </c>
    </row>
    <row r="41" spans="2:20">
      <c r="B41" s="230" t="str">
        <f>+AIRFRAME!B75</f>
        <v>SPHERICAL STOP</v>
      </c>
      <c r="C41" s="216">
        <f>+AIRFRAME!L75</f>
        <v>2162.6999999999998</v>
      </c>
      <c r="E41" s="210"/>
      <c r="F41" s="279" t="str">
        <f>+AIRFRAME!B96</f>
        <v>DRIVESHAFT BEARINGS</v>
      </c>
      <c r="G41" s="217"/>
      <c r="H41" s="221">
        <f ca="1">+AIRFRAME!L96</f>
        <v>0.34549573725266836</v>
      </c>
      <c r="I41" s="284">
        <f ca="1">+AIRFRAME!K96</f>
        <v>42787</v>
      </c>
      <c r="L41" s="215" t="str">
        <f>+Inspections!C67</f>
        <v>ENCODER TEST</v>
      </c>
      <c r="M41" s="6"/>
      <c r="N41" s="6"/>
      <c r="O41" s="222">
        <f ca="1">+Inspections!K67</f>
        <v>6.1843050114155851</v>
      </c>
      <c r="P41" s="285">
        <f ca="1">+O41*30+Inspections!$D$9</f>
        <v>42846.423206245243</v>
      </c>
    </row>
    <row r="42" spans="2:20">
      <c r="B42" s="230" t="str">
        <f>+AIRFRAME!B36</f>
        <v>LOWER SLEEVE</v>
      </c>
      <c r="C42" s="216">
        <f>+AIRFRAME!L36</f>
        <v>2255.6999999999998</v>
      </c>
      <c r="E42" s="215"/>
      <c r="F42" s="225" t="str">
        <f>+AIRFRAME!B97</f>
        <v>CARGO HOOK</v>
      </c>
      <c r="G42" s="6"/>
      <c r="H42" s="222">
        <f ca="1">+AIRFRAME!L97</f>
        <v>0.34549573725266836</v>
      </c>
      <c r="I42" s="285">
        <f ca="1">+AIRFRAME!K97</f>
        <v>42787</v>
      </c>
      <c r="L42" s="215" t="str">
        <f>+Inspections!C71</f>
        <v>HYDRAULIC HOSES</v>
      </c>
      <c r="M42" s="6"/>
      <c r="N42" s="6"/>
      <c r="O42" s="222">
        <f ca="1">+Inspections!K71</f>
        <v>16.145948847032017</v>
      </c>
      <c r="P42" s="285">
        <f ca="1">+O42*30+Inspections!$D$9</f>
        <v>43145.272521313738</v>
      </c>
    </row>
    <row r="43" spans="2:20">
      <c r="B43" s="230" t="str">
        <f>+AIRFRAME!B37</f>
        <v>LOWER SLEEVE</v>
      </c>
      <c r="C43" s="216">
        <f>+AIRFRAME!L37</f>
        <v>2255.6999999999998</v>
      </c>
      <c r="E43" s="215"/>
      <c r="F43" s="225" t="str">
        <f>+AIRFRAME!B109</f>
        <v>CONCORDE BATTERY</v>
      </c>
      <c r="G43" s="6"/>
      <c r="H43" s="222">
        <f ca="1">+AIRFRAME!L109</f>
        <v>0.41124916191020267</v>
      </c>
      <c r="I43" s="285">
        <f ca="1">+AIRFRAME!K109</f>
        <v>42811</v>
      </c>
      <c r="L43" s="215" t="str">
        <f>+Inspections!C52</f>
        <v>24 MONTH AIRFRAME INSP.</v>
      </c>
      <c r="M43" s="6"/>
      <c r="N43" s="6"/>
      <c r="O43" s="222">
        <f ca="1">+Inspections!K52</f>
        <v>16.639099531963527</v>
      </c>
      <c r="P43" s="285">
        <f ca="1">+O43*30+Inspections!$D$9</f>
        <v>43160.067041861679</v>
      </c>
    </row>
    <row r="44" spans="2:20">
      <c r="B44" s="230" t="str">
        <f>+AIRFRAME!B38</f>
        <v>LOWER SLEEVE</v>
      </c>
      <c r="C44" s="216">
        <f>+AIRFRAME!L38</f>
        <v>2255.6999999999998</v>
      </c>
      <c r="E44" s="215"/>
      <c r="F44" s="225" t="str">
        <f>+AIRFRAME!B98</f>
        <v>VIBRATION ABSORBER</v>
      </c>
      <c r="G44" s="6"/>
      <c r="H44" s="222">
        <f ca="1">+AIRFRAME!L98</f>
        <v>1.3454957372526684</v>
      </c>
      <c r="I44" s="285">
        <f ca="1">+AIRFRAME!K98</f>
        <v>43152</v>
      </c>
      <c r="L44" s="215" t="str">
        <f>+Inspections!C57</f>
        <v>ENGINE 24 MONTH INSP.</v>
      </c>
      <c r="M44" s="6"/>
      <c r="N44" s="6"/>
      <c r="O44" s="222">
        <f ca="1">+Inspections!K57</f>
        <v>16.639099531963527</v>
      </c>
      <c r="P44" s="285">
        <f ca="1">+O44*30+Inspections!$D$9</f>
        <v>43160.067041861679</v>
      </c>
    </row>
    <row r="45" spans="2:20">
      <c r="B45" s="230" t="str">
        <f>+AIRFRAME!B88</f>
        <v>UPPER SLEEVE</v>
      </c>
      <c r="C45" s="216">
        <f>+AIRFRAME!L88</f>
        <v>2255.6999999999998</v>
      </c>
      <c r="E45" s="215"/>
      <c r="F45" s="225" t="str">
        <f>+AIRFRAME!B99</f>
        <v>HYDRAULIC HOSE</v>
      </c>
      <c r="G45" s="6"/>
      <c r="H45" s="222">
        <f ca="1">+AIRFRAME!L99</f>
        <v>1.3454957372526684</v>
      </c>
      <c r="I45" s="285">
        <f ca="1">+AIRFRAME!K99</f>
        <v>43152</v>
      </c>
      <c r="L45" s="215" t="str">
        <f>+Inspections!C70</f>
        <v>SEAT BELTS, AFT</v>
      </c>
      <c r="M45" s="6"/>
      <c r="N45" s="6"/>
      <c r="O45" s="222">
        <f ca="1">+Inspections!K70</f>
        <v>22.392524189497777</v>
      </c>
      <c r="P45" s="285">
        <f ca="1">+O45*30+Inspections!$D$9</f>
        <v>43332.669781587712</v>
      </c>
    </row>
    <row r="46" spans="2:20">
      <c r="B46" s="230" t="str">
        <f>+AIRFRAME!B89</f>
        <v>UPPER SLEEVE</v>
      </c>
      <c r="C46" s="216">
        <f>+AIRFRAME!L89</f>
        <v>2255.6999999999998</v>
      </c>
      <c r="E46" s="215"/>
      <c r="F46" s="225" t="str">
        <f>+AIRFRAME!B100</f>
        <v>HYDRAULIC HOSE</v>
      </c>
      <c r="G46" s="6"/>
      <c r="H46" s="222">
        <f ca="1">+AIRFRAME!L100</f>
        <v>1.3454957372526684</v>
      </c>
      <c r="I46" s="285">
        <f ca="1">+AIRFRAME!K100</f>
        <v>43152</v>
      </c>
      <c r="L46" s="215" t="str">
        <f>+Inspections!C53</f>
        <v>48 MONTH AIRFRAME INSP.</v>
      </c>
      <c r="M46" s="6"/>
      <c r="N46" s="6"/>
      <c r="O46" s="222">
        <f ca="1">+Inspections!K53</f>
        <v>40.639099531963524</v>
      </c>
      <c r="P46" s="285">
        <f ca="1">+O46*30+Inspections!$D$9</f>
        <v>43880.067041861679</v>
      </c>
    </row>
    <row r="47" spans="2:20">
      <c r="B47" s="230" t="str">
        <f>+AIRFRAME!B90</f>
        <v>UPPER SLEEVE</v>
      </c>
      <c r="C47" s="216">
        <f>+AIRFRAME!L90</f>
        <v>2255.6999999999998</v>
      </c>
      <c r="E47" s="215"/>
      <c r="F47" s="225" t="str">
        <f>+AIRFRAME!B101</f>
        <v>HYDRAULIC HOSE</v>
      </c>
      <c r="G47" s="6"/>
      <c r="H47" s="222">
        <f ca="1">+AIRFRAME!L101</f>
        <v>1.3454957372526684</v>
      </c>
      <c r="I47" s="285">
        <f ca="1">+AIRFRAME!K101</f>
        <v>43152</v>
      </c>
      <c r="L47" s="215" t="str">
        <f>+Inspections!C54</f>
        <v>72 MONTH AIRFRAME INSP.</v>
      </c>
      <c r="M47" s="6"/>
      <c r="N47" s="6"/>
      <c r="O47" s="222">
        <f ca="1">+Inspections!K54</f>
        <v>42.34868857305942</v>
      </c>
      <c r="P47" s="285">
        <f ca="1">+O47*30+Inspections!$D$9</f>
        <v>43931.354713094559</v>
      </c>
    </row>
    <row r="48" spans="2:20" ht="13.5" thickBot="1">
      <c r="B48" s="230" t="str">
        <f>+AIRFRAME!B33</f>
        <v>HYD BEARING</v>
      </c>
      <c r="C48" s="216">
        <f>+AIRFRAME!L33</f>
        <v>2523.3999999999996</v>
      </c>
      <c r="E48" s="215"/>
      <c r="F48" s="225" t="str">
        <f>+AIRFRAME!B102</f>
        <v>HYDRAULIC HOSE</v>
      </c>
      <c r="G48" s="6"/>
      <c r="H48" s="222">
        <f ca="1">+AIRFRAME!L102</f>
        <v>1.3454957372526684</v>
      </c>
      <c r="I48" s="285">
        <f ca="1">+AIRFRAME!K102</f>
        <v>43152</v>
      </c>
      <c r="L48" s="218" t="str">
        <f>+Inspections!C55</f>
        <v>144 MONTH AIRFRAME INSP.</v>
      </c>
      <c r="M48" s="219"/>
      <c r="N48" s="219"/>
      <c r="O48" s="223">
        <f ca="1">+Inspections!K55</f>
        <v>114.34868857305942</v>
      </c>
      <c r="P48" s="286">
        <f ca="1">+O48*30+Inspections!$D$9</f>
        <v>46091.354713094559</v>
      </c>
    </row>
    <row r="49" spans="2:20">
      <c r="B49" s="230" t="str">
        <f>+AIRFRAME!B24</f>
        <v>DRIVESHAFT BEARINGS</v>
      </c>
      <c r="C49" s="216">
        <f>+AIRFRAME!L24</f>
        <v>2605.1999999999998</v>
      </c>
      <c r="E49" s="215"/>
      <c r="F49" s="225" t="str">
        <f>+AIRFRAME!B103</f>
        <v>HYDRAULIC HOSE</v>
      </c>
      <c r="G49" s="6"/>
      <c r="H49" s="222">
        <f ca="1">+AIRFRAME!L103</f>
        <v>1.3454957372526684</v>
      </c>
      <c r="I49" s="285">
        <f ca="1">+AIRFRAME!K103</f>
        <v>43152</v>
      </c>
      <c r="O49" s="224"/>
    </row>
    <row r="50" spans="2:20" ht="13.5" thickBot="1">
      <c r="B50" s="230" t="str">
        <f>+AIRFRAME!B25</f>
        <v>DRIVESHAFT BEARINGS 1</v>
      </c>
      <c r="C50" s="216">
        <f>+AIRFRAME!L25</f>
        <v>2605.1999999999998</v>
      </c>
      <c r="E50" s="215"/>
      <c r="F50" s="225" t="str">
        <f>+AIRFRAME!B104</f>
        <v>HYDRAULIC HOSE</v>
      </c>
      <c r="G50" s="6"/>
      <c r="H50" s="222">
        <f ca="1">+AIRFRAME!L104</f>
        <v>1.3454957372526684</v>
      </c>
      <c r="I50" s="285">
        <f ca="1">+AIRFRAME!K104</f>
        <v>43152</v>
      </c>
    </row>
    <row r="51" spans="2:20" ht="13.5" thickBot="1">
      <c r="B51" s="230" t="str">
        <f>+AIRFRAME!B26</f>
        <v>DRIVESHAFT BEARINGS 2</v>
      </c>
      <c r="C51" s="216">
        <f>+AIRFRAME!L26</f>
        <v>2605.1999999999998</v>
      </c>
      <c r="E51" s="215"/>
      <c r="F51" s="225" t="str">
        <f>+AIRFRAME!B105</f>
        <v>HYDRAULIC HOSE</v>
      </c>
      <c r="G51" s="6"/>
      <c r="H51" s="222">
        <f ca="1">+AIRFRAME!L105</f>
        <v>1.3454957372526684</v>
      </c>
      <c r="I51" s="285">
        <f ca="1">+AIRFRAME!K105</f>
        <v>43152</v>
      </c>
      <c r="L51" s="232" t="s">
        <v>395</v>
      </c>
      <c r="M51" s="233"/>
      <c r="N51" s="234" t="s">
        <v>297</v>
      </c>
      <c r="O51" s="234"/>
      <c r="P51" s="206"/>
    </row>
    <row r="52" spans="2:20">
      <c r="B52" s="230" t="str">
        <f>+AIRFRAME!B27</f>
        <v>DRIVESHAFT BEARINGS 3</v>
      </c>
      <c r="C52" s="216">
        <f>+AIRFRAME!L27</f>
        <v>2605.1999999999998</v>
      </c>
      <c r="E52" s="215"/>
      <c r="F52" s="225" t="str">
        <f>+AIRFRAME!B106</f>
        <v>HYDRAULIC HOSE</v>
      </c>
      <c r="G52" s="6"/>
      <c r="H52" s="222">
        <f ca="1">+AIRFRAME!L106</f>
        <v>1.3454957372526684</v>
      </c>
      <c r="I52" s="285">
        <f ca="1">+AIRFRAME!K106</f>
        <v>43152</v>
      </c>
      <c r="L52" s="210" t="str">
        <f>+Inspections!C87</f>
        <v>AIR CONDITIONING 50HR</v>
      </c>
      <c r="M52" s="217"/>
      <c r="N52" s="217"/>
      <c r="O52" s="217"/>
      <c r="P52" s="211">
        <f>+Inspections!H87</f>
        <v>-11.5</v>
      </c>
    </row>
    <row r="53" spans="2:20">
      <c r="B53" s="230" t="str">
        <f>+AIRFRAME!B28</f>
        <v>DRIVESHAFT BEARINGS 4</v>
      </c>
      <c r="C53" s="216">
        <f>+AIRFRAME!L28</f>
        <v>2605.1999999999998</v>
      </c>
      <c r="E53" s="215"/>
      <c r="F53" s="225" t="str">
        <f>+AIRFRAME!B107</f>
        <v>HYDRAULIC HOSE</v>
      </c>
      <c r="G53" s="6"/>
      <c r="H53" s="222">
        <f ca="1">+AIRFRAME!L107</f>
        <v>1.3454957372526684</v>
      </c>
      <c r="I53" s="285">
        <f ca="1">+AIRFRAME!K107</f>
        <v>43152</v>
      </c>
      <c r="L53" s="215" t="str">
        <f>+Inspections!C80</f>
        <v>ECL CARGO MIRROR</v>
      </c>
      <c r="M53" s="6"/>
      <c r="N53" s="6"/>
      <c r="O53" s="6"/>
      <c r="P53" s="216">
        <f>+Inspections!H80</f>
        <v>38.5</v>
      </c>
    </row>
    <row r="54" spans="2:20">
      <c r="B54" s="230" t="str">
        <f>+AIRFRAME!B29</f>
        <v>DRIVESHAFT BEARINGS 5</v>
      </c>
      <c r="C54" s="216">
        <f>+AIRFRAME!L29</f>
        <v>2605.1999999999998</v>
      </c>
      <c r="E54" s="215"/>
      <c r="F54" s="225" t="str">
        <f>+AIRFRAME!B108</f>
        <v>HYDRAULIC HOSE</v>
      </c>
      <c r="G54" s="6"/>
      <c r="H54" s="222">
        <f ca="1">+AIRFRAME!L108</f>
        <v>1.3454957372526684</v>
      </c>
      <c r="I54" s="285">
        <f ca="1">+AIRFRAME!K108</f>
        <v>43152</v>
      </c>
      <c r="L54" s="215" t="str">
        <f>+Inspections!C85</f>
        <v>ONBOARD CARGO HOOK</v>
      </c>
      <c r="M54" s="6"/>
      <c r="N54" s="6"/>
      <c r="O54" s="6"/>
      <c r="P54" s="216">
        <f>+Inspections!H85</f>
        <v>38.5</v>
      </c>
    </row>
    <row r="55" spans="2:20">
      <c r="B55" s="230" t="str">
        <f>+AIRFRAME!B81</f>
        <v>TAIL ROTOR BLADE</v>
      </c>
      <c r="C55" s="216">
        <f>+AIRFRAME!L81</f>
        <v>2933.2</v>
      </c>
      <c r="E55" s="215"/>
      <c r="F55" s="225" t="str">
        <f>+AIRFRAME!B110</f>
        <v xml:space="preserve">BIDIRECTIONAL CROSSBEAM </v>
      </c>
      <c r="G55" s="6"/>
      <c r="H55" s="222">
        <f ca="1">+AIRFRAME!L110</f>
        <v>1.3454957372526684</v>
      </c>
      <c r="I55" s="285">
        <f ca="1">+AIRFRAME!K109</f>
        <v>42811</v>
      </c>
      <c r="L55" s="215" t="str">
        <f>+Inspections!C90</f>
        <v>AFS 100 HR</v>
      </c>
      <c r="M55" s="6"/>
      <c r="N55" s="6"/>
      <c r="O55" s="6"/>
      <c r="P55" s="216">
        <f>+Inspections!H90</f>
        <v>38.5</v>
      </c>
    </row>
    <row r="56" spans="2:20">
      <c r="B56" s="230" t="str">
        <f>+AIRFRAME!B78</f>
        <v>SWASHPLATE BEARING</v>
      </c>
      <c r="C56" s="216">
        <f>+AIRFRAME!L78</f>
        <v>3733.2</v>
      </c>
      <c r="E56" s="215"/>
      <c r="F56" s="225" t="str">
        <f>+AIRFRAME!B111</f>
        <v>MAINT ROTOR MAST</v>
      </c>
      <c r="G56" s="6"/>
      <c r="H56" s="222">
        <f ca="1">+AIRFRAME!L111</f>
        <v>1.3454957372526684</v>
      </c>
      <c r="I56" s="285">
        <f ca="1">+AIRFRAME!K110</f>
        <v>43152</v>
      </c>
      <c r="L56" s="215" t="str">
        <f>+Inspections!C92</f>
        <v>AERO DESIGN CABIN STEP</v>
      </c>
      <c r="M56" s="6"/>
      <c r="N56" s="6"/>
      <c r="O56" s="6"/>
      <c r="P56" s="216">
        <f>+Inspections!H92</f>
        <v>38.5</v>
      </c>
    </row>
    <row r="57" spans="2:20">
      <c r="B57" s="230" t="str">
        <f>+AIRFRAME!B55</f>
        <v>MGB BEVEL PINION</v>
      </c>
      <c r="C57" s="216">
        <f>+AIRFRAME!L55</f>
        <v>4399.9000000000015</v>
      </c>
      <c r="E57" s="215"/>
      <c r="F57" s="225" t="str">
        <f>+AIRFRAME!B112</f>
        <v>MAIN GEAR BOX</v>
      </c>
      <c r="G57" s="6"/>
      <c r="H57" s="222">
        <f ca="1">+AIRFRAME!L112</f>
        <v>1.3454957372526684</v>
      </c>
      <c r="I57" s="285">
        <f ca="1">+AIRFRAME!K111</f>
        <v>43152</v>
      </c>
      <c r="L57" s="215" t="str">
        <f>+Inspections!C83</f>
        <v>DART FWD DOOR AFT HINGE KIT</v>
      </c>
      <c r="M57" s="6"/>
      <c r="N57" s="6"/>
      <c r="O57" s="6"/>
      <c r="P57" s="216">
        <f>+Inspections!H83</f>
        <v>138.79999999999995</v>
      </c>
    </row>
    <row r="58" spans="2:20">
      <c r="B58" s="230" t="str">
        <f>+AIRFRAME!B56</f>
        <v>MGB BEVEL WHEEL</v>
      </c>
      <c r="C58" s="216">
        <f>+AIRFRAME!L56</f>
        <v>4399.9000000000015</v>
      </c>
      <c r="E58" s="215"/>
      <c r="F58" s="225"/>
      <c r="G58" s="6"/>
      <c r="H58" s="222"/>
      <c r="I58" s="287"/>
      <c r="L58" s="215" t="str">
        <f>+Inspections!C91</f>
        <v>AFS 300 HR</v>
      </c>
      <c r="M58" s="6"/>
      <c r="N58" s="6"/>
      <c r="O58" s="6"/>
      <c r="P58" s="216">
        <f>+Inspections!H91</f>
        <v>138.79999999999995</v>
      </c>
      <c r="T58" s="224"/>
    </row>
    <row r="59" spans="2:20">
      <c r="B59" s="230" t="str">
        <f>+AIRFRAME!B84</f>
        <v>TGB  PINION</v>
      </c>
      <c r="C59" s="216">
        <f>+AIRFRAME!L84</f>
        <v>5941.7</v>
      </c>
      <c r="E59" s="215"/>
      <c r="F59" s="225" t="str">
        <f>+AIRFRAME!B115</f>
        <v>PLANET GEAR CARRIER</v>
      </c>
      <c r="G59" s="6"/>
      <c r="H59" s="280">
        <f>+AIRFRAME!L115</f>
        <v>64427</v>
      </c>
      <c r="I59" s="287"/>
      <c r="L59" s="215" t="str">
        <f>+Inspections!C88</f>
        <v>AIR CONDITIONING 150HR</v>
      </c>
      <c r="M59" s="6"/>
      <c r="N59" s="6"/>
      <c r="O59" s="6"/>
      <c r="P59" s="216">
        <f>+Inspections!H88</f>
        <v>-11.200000000000045</v>
      </c>
      <c r="T59" s="224"/>
    </row>
    <row r="60" spans="2:20">
      <c r="B60" s="230" t="str">
        <f>+AIRFRAME!B35</f>
        <v>T/R DRIVE SHAFT</v>
      </c>
      <c r="C60" s="216">
        <f>+AIRFRAME!L35</f>
        <v>6204.2999999999993</v>
      </c>
      <c r="E60" s="215"/>
      <c r="F60" s="225" t="str">
        <f>+AIRFRAME!B116</f>
        <v>MAIN ROTOR MAST</v>
      </c>
      <c r="G60" s="6"/>
      <c r="H60" s="280">
        <f>+AIRFRAME!L116</f>
        <v>103437</v>
      </c>
      <c r="I60" s="287"/>
      <c r="L60" s="215" t="str">
        <f>+Inspections!C77</f>
        <v>ECL AIRFRAME FUEL FILTER</v>
      </c>
      <c r="M60" s="6"/>
      <c r="N60" s="6"/>
      <c r="O60" s="6"/>
      <c r="P60" s="216">
        <f>+Inspections!H77</f>
        <v>88.799999999999955</v>
      </c>
      <c r="T60" s="224"/>
    </row>
    <row r="61" spans="2:20" ht="13.5" thickBot="1">
      <c r="B61" s="230" t="str">
        <f>+AIRFRAME!B54</f>
        <v>MAIN ROTOR SHAFT</v>
      </c>
      <c r="C61" s="216">
        <f>+AIRFRAME!L54</f>
        <v>7322.4000000000015</v>
      </c>
      <c r="E61" s="282"/>
      <c r="F61" s="219"/>
      <c r="G61" s="281"/>
      <c r="H61" s="220"/>
      <c r="I61" s="242"/>
      <c r="L61" s="215" t="str">
        <f>+Inspections!C89</f>
        <v>AIR CONDITIONING 300HR BRUSH</v>
      </c>
      <c r="M61" s="6"/>
      <c r="N61" s="6"/>
      <c r="O61" s="6"/>
      <c r="P61" s="216">
        <f>+Inspections!H89</f>
        <v>138.79999999999995</v>
      </c>
      <c r="T61" s="224"/>
    </row>
    <row r="62" spans="2:20">
      <c r="B62" s="230" t="str">
        <f>+AIRFRAME!B57</f>
        <v>MGB BOTTOM CASING</v>
      </c>
      <c r="C62" s="216">
        <f>+AIRFRAME!L57</f>
        <v>11801.099999999999</v>
      </c>
      <c r="L62" s="215" t="str">
        <f>+Inspections!C81</f>
        <v>HELI TOW CART BEAR PAWS</v>
      </c>
      <c r="M62" s="6"/>
      <c r="N62" s="6"/>
      <c r="O62" s="6"/>
      <c r="P62" s="216">
        <f>+Inspections!H81</f>
        <v>338.79999999999995</v>
      </c>
      <c r="T62" s="224"/>
    </row>
    <row r="63" spans="2:20">
      <c r="B63" s="230" t="str">
        <f>+AIRFRAME!B59</f>
        <v>PLANET GEAR</v>
      </c>
      <c r="C63" s="216">
        <f>+AIRFRAME!L59</f>
        <v>13718.5</v>
      </c>
      <c r="L63" s="215" t="str">
        <f>+Inspections!C78</f>
        <v>ECL AIRFRAME FUEL FILTER</v>
      </c>
      <c r="M63" s="6"/>
      <c r="N63" s="6"/>
      <c r="O63" s="6"/>
      <c r="P63" s="216">
        <f>+Inspections!H78</f>
        <v>438.79999999999995</v>
      </c>
      <c r="T63" s="224"/>
    </row>
    <row r="64" spans="2:20">
      <c r="B64" s="230" t="str">
        <f>+AIRFRAME!B60</f>
        <v>PLANET GEAR</v>
      </c>
      <c r="C64" s="216">
        <f>+AIRFRAME!L60</f>
        <v>13718.5</v>
      </c>
      <c r="L64" s="215" t="str">
        <f>+Inspections!C82</f>
        <v>DART VERTICAL REFERENCE WINDOW</v>
      </c>
      <c r="M64" s="6"/>
      <c r="N64" s="6"/>
      <c r="O64" s="6"/>
      <c r="P64" s="216">
        <f>+Inspections!H82</f>
        <v>438.79999999999995</v>
      </c>
    </row>
    <row r="65" spans="1:17" ht="13.5" thickBot="1">
      <c r="B65" s="230" t="str">
        <f>+AIRFRAME!B61</f>
        <v>PLANET GEAR</v>
      </c>
      <c r="C65" s="216">
        <f>+AIRFRAME!L61</f>
        <v>13718.5</v>
      </c>
      <c r="L65" s="215" t="str">
        <f>+Inspections!C84</f>
        <v>DART HELI ACCESS STEP</v>
      </c>
      <c r="M65" s="6"/>
      <c r="N65" s="6"/>
      <c r="O65" s="6"/>
      <c r="P65" s="216">
        <f>+Inspections!H84</f>
        <v>438.79999999999995</v>
      </c>
    </row>
    <row r="66" spans="1:17" ht="13.5" thickBot="1">
      <c r="B66" s="230" t="str">
        <f>+AIRFRAME!B51</f>
        <v>MAIN ROTOR BLADE</v>
      </c>
      <c r="C66" s="216">
        <f>+AIRFRAME!L51</f>
        <v>17361.5</v>
      </c>
      <c r="E66" s="232" t="s">
        <v>396</v>
      </c>
      <c r="F66" s="233"/>
      <c r="G66" s="233"/>
      <c r="H66" s="206">
        <f>+AIRFRAME!L119</f>
        <v>892</v>
      </c>
      <c r="L66" s="218" t="str">
        <f>+Inspections!C79</f>
        <v>ECL AIRFRAME FUEL FILTER</v>
      </c>
      <c r="M66" s="219"/>
      <c r="N66" s="219"/>
      <c r="O66" s="219"/>
      <c r="P66" s="220">
        <f>+Inspections!H79</f>
        <v>1038.8</v>
      </c>
    </row>
    <row r="67" spans="1:17" ht="13.5" thickBot="1">
      <c r="B67" s="230" t="str">
        <f>+AIRFRAME!B52</f>
        <v>MAIN ROTOR BLADE</v>
      </c>
      <c r="C67" s="216">
        <f>+AIRFRAME!L52</f>
        <v>17371.599999999999</v>
      </c>
      <c r="E67" s="282" t="str">
        <f>+AIRFRAME!B119</f>
        <v>CARGO HOOK</v>
      </c>
      <c r="F67" s="219"/>
      <c r="G67" s="281" t="s">
        <v>397</v>
      </c>
      <c r="H67" s="220">
        <f>+DATA!N21</f>
        <v>140.5</v>
      </c>
    </row>
    <row r="68" spans="1:17">
      <c r="B68" s="230" t="str">
        <f>+AIRFRAME!B62</f>
        <v>PLANET GEAR</v>
      </c>
      <c r="C68" s="216">
        <f>+AIRFRAME!L62</f>
        <v>17516</v>
      </c>
    </row>
    <row r="69" spans="1:17" ht="13.5" thickBot="1">
      <c r="B69" s="230" t="str">
        <f>+AIRFRAME!B63</f>
        <v>PLANET GEAR</v>
      </c>
      <c r="C69" s="216">
        <f>+AIRFRAME!L63</f>
        <v>17516</v>
      </c>
    </row>
    <row r="70" spans="1:17" ht="13.5" thickBot="1">
      <c r="B70" s="230" t="str">
        <f>+AIRFRAME!B85</f>
        <v>TGB BEVEL GEAR</v>
      </c>
      <c r="C70" s="216">
        <f>+AIRFRAME!L85</f>
        <v>18441.7</v>
      </c>
      <c r="L70" s="232" t="s">
        <v>398</v>
      </c>
      <c r="M70" s="233"/>
      <c r="N70" s="233"/>
      <c r="O70" s="233"/>
      <c r="P70" s="208"/>
      <c r="Q70" s="206"/>
    </row>
    <row r="71" spans="1:17">
      <c r="B71" s="230" t="str">
        <f>+AIRFRAME!B86</f>
        <v>TGB MAIN CASING</v>
      </c>
      <c r="C71" s="216">
        <f>+AIRFRAME!L86</f>
        <v>18441.7</v>
      </c>
      <c r="L71" s="210" t="str">
        <f>+Inspections!C99</f>
        <v>ECL AIRFRAME FUEL FILTER</v>
      </c>
      <c r="M71" s="217"/>
      <c r="N71" s="217"/>
      <c r="O71" s="217"/>
      <c r="P71" s="235" t="s">
        <v>114</v>
      </c>
      <c r="Q71" s="221">
        <f ca="1">+Inspections!I99</f>
        <v>4.6390995319635273</v>
      </c>
    </row>
    <row r="72" spans="1:17">
      <c r="B72" s="230" t="str">
        <f>+AIRFRAME!B87</f>
        <v>TGB OUTPUT SHAFT</v>
      </c>
      <c r="C72" s="216">
        <f>+AIRFRAME!L87</f>
        <v>18441.7</v>
      </c>
      <c r="L72" s="215" t="str">
        <f>+Inspections!C107</f>
        <v>ONBOARD CARGO SWING</v>
      </c>
      <c r="M72" s="6"/>
      <c r="N72" s="6"/>
      <c r="O72" s="6"/>
      <c r="P72" s="237" t="s">
        <v>114</v>
      </c>
      <c r="Q72" s="222">
        <f ca="1">+Inspections!I107</f>
        <v>4.6390995319635273</v>
      </c>
    </row>
    <row r="73" spans="1:17">
      <c r="B73" s="230" t="str">
        <f>+AIRFRAME!B53</f>
        <v>MAIN ROTOR BLADE</v>
      </c>
      <c r="C73" s="216">
        <f>+AIRFRAME!L53</f>
        <v>19092.2</v>
      </c>
      <c r="L73" s="215" t="str">
        <f>+Inspections!C102</f>
        <v>ECL CARGO MIRROR</v>
      </c>
      <c r="M73" s="6"/>
      <c r="N73" s="6"/>
      <c r="O73" s="6"/>
      <c r="P73" s="236" t="s">
        <v>114</v>
      </c>
      <c r="Q73" s="222">
        <f ca="1">+Inspections!I102</f>
        <v>4.6390995319635273</v>
      </c>
    </row>
    <row r="74" spans="1:17">
      <c r="B74" s="230" t="str">
        <f>+AIRFRAME!B19</f>
        <v>BLADE HORN</v>
      </c>
      <c r="C74" s="216">
        <f>+AIRFRAME!L19</f>
        <v>71683.3</v>
      </c>
      <c r="L74" s="215" t="str">
        <f>+Inspections!C108</f>
        <v>AERO DESIGN CABIN STEP</v>
      </c>
      <c r="M74" s="6"/>
      <c r="N74" s="6"/>
      <c r="O74" s="6"/>
      <c r="P74" s="237" t="s">
        <v>114</v>
      </c>
      <c r="Q74" s="222">
        <f ca="1">+Inspections!I108</f>
        <v>4.6390995319635273</v>
      </c>
    </row>
    <row r="75" spans="1:17">
      <c r="B75" s="230" t="str">
        <f>+AIRFRAME!B20</f>
        <v>BLADE HORN</v>
      </c>
      <c r="C75" s="216">
        <f>+AIRFRAME!L20</f>
        <v>71683.3</v>
      </c>
      <c r="L75" s="215" t="str">
        <f>+Inspections!C106</f>
        <v>ONBOARD CARGO HOOK</v>
      </c>
      <c r="M75" s="6"/>
      <c r="N75" s="6"/>
      <c r="O75" s="6"/>
      <c r="P75" s="237" t="s">
        <v>114</v>
      </c>
      <c r="Q75" s="222">
        <f ca="1">+Inspections!I106</f>
        <v>4.6390995319635273</v>
      </c>
    </row>
    <row r="76" spans="1:17" ht="13.5" thickBot="1">
      <c r="B76" s="231" t="str">
        <f>+AIRFRAME!B21</f>
        <v>BLADE HORN</v>
      </c>
      <c r="C76" s="220">
        <f>+AIRFRAME!L21</f>
        <v>71683.3</v>
      </c>
      <c r="L76" s="215" t="str">
        <f>+Inspections!C103</f>
        <v>HELI TOW CART BEARPAWS</v>
      </c>
      <c r="M76" s="6"/>
      <c r="N76" s="6"/>
      <c r="O76" s="6"/>
      <c r="P76" s="237" t="s">
        <v>114</v>
      </c>
      <c r="Q76" s="222">
        <f ca="1">+Inspections!I103</f>
        <v>4.6390995319635273</v>
      </c>
    </row>
    <row r="77" spans="1:17">
      <c r="A77" s="6"/>
      <c r="B77" s="225"/>
      <c r="C77" s="6"/>
      <c r="L77" s="215" t="str">
        <f>+Inspections!C104</f>
        <v>DART VERTICAL REFERENCE WINDOW</v>
      </c>
      <c r="M77" s="6"/>
      <c r="N77" s="6"/>
      <c r="O77" s="6"/>
      <c r="P77" s="237" t="s">
        <v>73</v>
      </c>
      <c r="Q77" s="222">
        <f ca="1">+Inspections!I104</f>
        <v>16.639099531963527</v>
      </c>
    </row>
    <row r="78" spans="1:17">
      <c r="A78" s="6"/>
      <c r="L78" s="215" t="str">
        <f>+Inspections!C100</f>
        <v>ECL AIRFRAME FUEL FILTER</v>
      </c>
      <c r="M78" s="6"/>
      <c r="N78" s="6"/>
      <c r="O78" s="6"/>
      <c r="P78" s="236" t="s">
        <v>115</v>
      </c>
      <c r="Q78" s="216">
        <f ca="1">+Inspections!H100</f>
        <v>43167</v>
      </c>
    </row>
    <row r="79" spans="1:17" ht="13.5" thickBot="1">
      <c r="L79" s="218" t="str">
        <f>+Inspections!C101</f>
        <v>ECL AIRFRAME FUEL FILTER</v>
      </c>
      <c r="M79" s="219"/>
      <c r="N79" s="219"/>
      <c r="O79" s="219"/>
      <c r="P79" s="238" t="s">
        <v>116</v>
      </c>
      <c r="Q79" s="220">
        <f ca="1">+Inspections!H101</f>
        <v>43897</v>
      </c>
    </row>
    <row r="80" spans="1:17">
      <c r="O80" s="224"/>
    </row>
  </sheetData>
  <sortState ref="E30:I37">
    <sortCondition ref="I30:I37"/>
  </sortState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6:F20"/>
  <sheetViews>
    <sheetView workbookViewId="0"/>
  </sheetViews>
  <sheetFormatPr defaultRowHeight="12.75"/>
  <cols>
    <col min="2" max="2" width="12.28515625" customWidth="1"/>
    <col min="3" max="3" width="13.85546875" customWidth="1"/>
    <col min="4" max="4" width="6.42578125" customWidth="1"/>
    <col min="5" max="5" width="10.140625" customWidth="1"/>
  </cols>
  <sheetData>
    <row r="6" spans="1:6" ht="13.5" thickBot="1"/>
    <row r="7" spans="1:6">
      <c r="A7" s="6"/>
      <c r="B7" s="245"/>
      <c r="C7" s="246"/>
      <c r="D7" s="246"/>
      <c r="E7" s="246"/>
      <c r="F7" s="247"/>
    </row>
    <row r="8" spans="1:6">
      <c r="A8" s="6"/>
      <c r="B8" s="248"/>
      <c r="C8" s="114"/>
      <c r="D8" s="114" t="s">
        <v>380</v>
      </c>
      <c r="E8" s="114"/>
      <c r="F8" s="249"/>
    </row>
    <row r="9" spans="1:6">
      <c r="A9" s="6"/>
      <c r="B9" s="248"/>
      <c r="C9" s="114"/>
      <c r="D9" s="114" t="s">
        <v>381</v>
      </c>
      <c r="E9" s="114"/>
      <c r="F9" s="249"/>
    </row>
    <row r="10" spans="1:6">
      <c r="A10" s="6"/>
      <c r="B10" s="248"/>
      <c r="C10" s="114"/>
      <c r="D10" s="114"/>
      <c r="E10" s="114"/>
      <c r="F10" s="249"/>
    </row>
    <row r="11" spans="1:6">
      <c r="A11" s="6"/>
      <c r="B11" s="248"/>
      <c r="C11" s="114"/>
      <c r="D11" s="114" t="s">
        <v>382</v>
      </c>
      <c r="E11" s="114" t="s">
        <v>1</v>
      </c>
      <c r="F11" s="249"/>
    </row>
    <row r="12" spans="1:6" ht="13.5" thickBot="1">
      <c r="A12" s="6"/>
      <c r="B12" s="248" t="s">
        <v>383</v>
      </c>
      <c r="C12" s="114"/>
      <c r="D12" s="114"/>
      <c r="E12" s="114"/>
      <c r="F12" s="249"/>
    </row>
    <row r="13" spans="1:6" ht="13.5" thickBot="1">
      <c r="A13" s="6"/>
      <c r="B13" s="248" t="s">
        <v>384</v>
      </c>
      <c r="C13" s="250" t="str">
        <f>+'Mtce Planning'!V10</f>
        <v>100 hr</v>
      </c>
      <c r="D13" s="1" t="s">
        <v>386</v>
      </c>
      <c r="E13" s="250">
        <f>+'Mtce Planning'!X10</f>
        <v>1324.4</v>
      </c>
      <c r="F13" s="249"/>
    </row>
    <row r="14" spans="1:6" ht="13.5" thickBot="1">
      <c r="A14" s="6"/>
      <c r="B14" s="248"/>
      <c r="C14" s="114"/>
      <c r="D14" s="114"/>
      <c r="E14" s="114"/>
      <c r="F14" s="249"/>
    </row>
    <row r="15" spans="1:6" ht="13.5" thickBot="1">
      <c r="A15" s="6"/>
      <c r="B15" s="248" t="s">
        <v>290</v>
      </c>
      <c r="C15" s="250" t="str">
        <f>+'Mtce Planning'!V12</f>
        <v>Start Gen</v>
      </c>
      <c r="D15" s="1" t="s">
        <v>386</v>
      </c>
      <c r="E15" s="250">
        <f>+'Mtce Planning'!X12</f>
        <v>1375.9</v>
      </c>
      <c r="F15" s="249"/>
    </row>
    <row r="16" spans="1:6" ht="13.5" thickBot="1">
      <c r="A16" s="6"/>
      <c r="B16" s="248"/>
      <c r="C16" s="114"/>
      <c r="D16" s="114"/>
      <c r="E16" s="114"/>
      <c r="F16" s="249"/>
    </row>
    <row r="17" spans="1:6" ht="13.5" thickBot="1">
      <c r="A17" s="6"/>
      <c r="B17" s="248" t="s">
        <v>388</v>
      </c>
      <c r="C17" s="250" t="str">
        <f>+'Mtce Planning'!V14</f>
        <v>50 hr AC inspect</v>
      </c>
      <c r="D17" s="1" t="s">
        <v>386</v>
      </c>
      <c r="E17" s="250">
        <f>+'Mtce Planning'!X14</f>
        <v>1274.4000000000001</v>
      </c>
      <c r="F17" s="249"/>
    </row>
    <row r="18" spans="1:6" ht="13.5" thickBot="1">
      <c r="B18" s="248"/>
      <c r="C18" s="114"/>
      <c r="D18" s="114"/>
      <c r="E18" s="114"/>
      <c r="F18" s="249"/>
    </row>
    <row r="19" spans="1:6" ht="13.5" thickBot="1">
      <c r="B19" s="248" t="s">
        <v>60</v>
      </c>
      <c r="C19" s="250" t="str">
        <f>+'Mtce Planning'!V16</f>
        <v>6 mo Airframe</v>
      </c>
      <c r="D19" s="1" t="s">
        <v>386</v>
      </c>
      <c r="E19" s="254">
        <f>+'Mtce Planning'!X16</f>
        <v>42617.802933460174</v>
      </c>
      <c r="F19" s="249"/>
    </row>
    <row r="20" spans="1:6" ht="13.5" thickBot="1">
      <c r="B20" s="251"/>
      <c r="C20" s="252"/>
      <c r="D20" s="252"/>
      <c r="E20" s="252"/>
      <c r="F20" s="253"/>
    </row>
  </sheetData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L37"/>
  <sheetViews>
    <sheetView workbookViewId="0">
      <selection activeCell="A2" sqref="A2"/>
    </sheetView>
  </sheetViews>
  <sheetFormatPr defaultRowHeight="12.75"/>
  <sheetData>
    <row r="1" spans="1:12">
      <c r="A1" s="317" t="s">
        <v>399</v>
      </c>
      <c r="B1" s="318"/>
      <c r="C1" s="318"/>
      <c r="D1" s="318"/>
      <c r="E1" s="318"/>
      <c r="F1" s="318"/>
      <c r="G1" s="318"/>
      <c r="H1" s="363"/>
      <c r="I1" s="318"/>
      <c r="J1" s="318"/>
      <c r="K1" s="318"/>
      <c r="L1" s="319"/>
    </row>
    <row r="2" spans="1:12">
      <c r="A2" s="4"/>
      <c r="B2" s="324" t="s">
        <v>18</v>
      </c>
      <c r="C2" s="361"/>
      <c r="D2" s="325"/>
      <c r="E2" s="324" t="s">
        <v>400</v>
      </c>
      <c r="F2" s="361"/>
      <c r="G2" s="361"/>
      <c r="H2" s="94" t="s">
        <v>401</v>
      </c>
      <c r="I2" s="95" t="s">
        <v>20</v>
      </c>
      <c r="J2" s="333" t="s">
        <v>402</v>
      </c>
      <c r="K2" s="4" t="s">
        <v>23</v>
      </c>
      <c r="L2" s="4" t="s">
        <v>130</v>
      </c>
    </row>
    <row r="3" spans="1:12">
      <c r="A3" s="5"/>
      <c r="B3" s="326"/>
      <c r="C3" s="362"/>
      <c r="D3" s="327"/>
      <c r="E3" s="326"/>
      <c r="F3" s="362"/>
      <c r="G3" s="362"/>
      <c r="H3" s="94" t="s">
        <v>134</v>
      </c>
      <c r="I3" s="96" t="s">
        <v>136</v>
      </c>
      <c r="J3" s="334"/>
      <c r="K3" s="94" t="s">
        <v>27</v>
      </c>
      <c r="L3" s="94" t="s">
        <v>138</v>
      </c>
    </row>
    <row r="4" spans="1:12" ht="13.5">
      <c r="A4" s="105">
        <v>1</v>
      </c>
      <c r="B4" s="83"/>
      <c r="C4" s="84" t="s">
        <v>403</v>
      </c>
      <c r="D4" s="85"/>
      <c r="E4" s="86" t="s">
        <v>404</v>
      </c>
      <c r="F4" s="87"/>
      <c r="G4" s="88"/>
      <c r="H4" s="97" t="s">
        <v>405</v>
      </c>
      <c r="I4" s="90">
        <v>1126.4000000000001</v>
      </c>
      <c r="J4" s="90">
        <v>7</v>
      </c>
      <c r="K4" s="101">
        <f t="shared" ref="K4:K37" si="0">I4+H4</f>
        <v>1129.4000000000001</v>
      </c>
      <c r="L4" s="101">
        <f>K4-Inspections!$E$12+J4</f>
        <v>-149.5</v>
      </c>
    </row>
    <row r="5" spans="1:12" ht="13.5">
      <c r="A5" s="105">
        <v>2</v>
      </c>
      <c r="B5" s="83"/>
      <c r="C5" s="84" t="s">
        <v>406</v>
      </c>
      <c r="D5" s="85"/>
      <c r="E5" s="86" t="s">
        <v>407</v>
      </c>
      <c r="F5" s="87"/>
      <c r="G5" s="88"/>
      <c r="H5" s="89" t="s">
        <v>408</v>
      </c>
      <c r="I5" s="90">
        <v>1126.4000000000001</v>
      </c>
      <c r="J5" s="90">
        <v>8</v>
      </c>
      <c r="K5" s="101">
        <f t="shared" si="0"/>
        <v>1128.4000000000001</v>
      </c>
      <c r="L5" s="101">
        <f>K5-Inspections!$E$12+J5</f>
        <v>-149.5</v>
      </c>
    </row>
    <row r="6" spans="1:12" ht="13.5">
      <c r="A6" s="105">
        <v>3</v>
      </c>
      <c r="B6" s="83"/>
      <c r="C6" s="84" t="s">
        <v>409</v>
      </c>
      <c r="D6" s="85"/>
      <c r="E6" s="86" t="s">
        <v>410</v>
      </c>
      <c r="F6" s="87"/>
      <c r="G6" s="88"/>
      <c r="H6" s="89" t="s">
        <v>411</v>
      </c>
      <c r="I6" s="90">
        <v>947.3</v>
      </c>
      <c r="J6" s="90">
        <v>5</v>
      </c>
      <c r="K6" s="190">
        <f t="shared" si="0"/>
        <v>977.3</v>
      </c>
      <c r="L6" s="101">
        <f>K6-Inspections!$E$12+J6</f>
        <v>-303.60000000000014</v>
      </c>
    </row>
    <row r="7" spans="1:12" ht="13.5">
      <c r="A7" s="105">
        <v>4</v>
      </c>
      <c r="B7" s="83"/>
      <c r="C7" s="84" t="s">
        <v>409</v>
      </c>
      <c r="D7" s="85"/>
      <c r="E7" s="86" t="s">
        <v>410</v>
      </c>
      <c r="F7" s="87"/>
      <c r="G7" s="88"/>
      <c r="H7" s="89" t="s">
        <v>412</v>
      </c>
      <c r="I7" s="90">
        <v>947.3</v>
      </c>
      <c r="J7" s="90">
        <v>10</v>
      </c>
      <c r="K7" s="190">
        <f t="shared" si="0"/>
        <v>1547.3</v>
      </c>
      <c r="L7" s="101">
        <f>K7-Inspections!$E$12+J7</f>
        <v>271.39999999999986</v>
      </c>
    </row>
    <row r="8" spans="1:12" ht="13.5">
      <c r="A8" s="105">
        <v>5</v>
      </c>
      <c r="B8" s="83"/>
      <c r="C8" s="84" t="s">
        <v>413</v>
      </c>
      <c r="D8" s="85"/>
      <c r="E8" s="86" t="s">
        <v>414</v>
      </c>
      <c r="F8" s="87"/>
      <c r="G8" s="88"/>
      <c r="H8" s="89" t="s">
        <v>408</v>
      </c>
      <c r="I8" s="90">
        <v>947.3</v>
      </c>
      <c r="J8" s="90">
        <v>8</v>
      </c>
      <c r="K8" s="101">
        <f t="shared" si="0"/>
        <v>949.3</v>
      </c>
      <c r="L8" s="101">
        <f>K8-Inspections!$E$12+J8</f>
        <v>-328.60000000000014</v>
      </c>
    </row>
    <row r="9" spans="1:12" ht="13.5">
      <c r="A9" s="105">
        <v>6</v>
      </c>
      <c r="B9" s="83"/>
      <c r="C9" s="84" t="s">
        <v>415</v>
      </c>
      <c r="D9" s="85"/>
      <c r="E9" s="86" t="s">
        <v>416</v>
      </c>
      <c r="F9" s="87"/>
      <c r="G9" s="88"/>
      <c r="H9" s="89" t="s">
        <v>408</v>
      </c>
      <c r="I9" s="90">
        <v>1126.4000000000001</v>
      </c>
      <c r="J9" s="90">
        <v>8</v>
      </c>
      <c r="K9" s="101">
        <f t="shared" si="0"/>
        <v>1128.4000000000001</v>
      </c>
      <c r="L9" s="101">
        <f>K9-Inspections!$E$12+J9</f>
        <v>-149.5</v>
      </c>
    </row>
    <row r="10" spans="1:12" ht="13.5">
      <c r="A10" s="105">
        <v>7</v>
      </c>
      <c r="B10" s="83"/>
      <c r="C10" s="295" t="s">
        <v>415</v>
      </c>
      <c r="D10" s="296"/>
      <c r="E10" s="297" t="s">
        <v>416</v>
      </c>
      <c r="F10" s="298"/>
      <c r="G10" s="299"/>
      <c r="H10" s="300" t="s">
        <v>417</v>
      </c>
      <c r="I10" s="301">
        <v>1124.7</v>
      </c>
      <c r="J10" s="301">
        <v>10</v>
      </c>
      <c r="K10" s="302">
        <f t="shared" si="0"/>
        <v>1134.7</v>
      </c>
      <c r="L10" s="302">
        <f>K10-Inspections!$E$12+J10</f>
        <v>-141.20000000000005</v>
      </c>
    </row>
    <row r="11" spans="1:12" ht="13.5">
      <c r="A11" s="105">
        <v>8</v>
      </c>
      <c r="B11" s="83"/>
      <c r="C11" s="84" t="s">
        <v>418</v>
      </c>
      <c r="D11" s="85" t="s">
        <v>419</v>
      </c>
      <c r="E11" s="86" t="s">
        <v>420</v>
      </c>
      <c r="F11" s="87"/>
      <c r="G11" s="88"/>
      <c r="H11" s="89" t="s">
        <v>421</v>
      </c>
      <c r="I11" s="90">
        <v>947.3</v>
      </c>
      <c r="J11" s="90">
        <v>5</v>
      </c>
      <c r="K11" s="190">
        <f t="shared" si="0"/>
        <v>972.3</v>
      </c>
      <c r="L11" s="101">
        <f>K11-Inspections!$E$12+J11</f>
        <v>-308.60000000000014</v>
      </c>
    </row>
    <row r="12" spans="1:12" ht="13.5">
      <c r="A12" s="105">
        <v>9</v>
      </c>
      <c r="B12" s="83"/>
      <c r="C12" s="84" t="s">
        <v>418</v>
      </c>
      <c r="D12" s="85" t="s">
        <v>419</v>
      </c>
      <c r="E12" s="86" t="s">
        <v>420</v>
      </c>
      <c r="F12" s="87"/>
      <c r="G12" s="88"/>
      <c r="H12" s="89" t="s">
        <v>422</v>
      </c>
      <c r="I12" s="90">
        <v>947.3</v>
      </c>
      <c r="J12" s="90">
        <v>15</v>
      </c>
      <c r="K12" s="190">
        <f t="shared" si="0"/>
        <v>1097.3</v>
      </c>
      <c r="L12" s="101">
        <f>K12-Inspections!$E$12+J12</f>
        <v>-173.60000000000014</v>
      </c>
    </row>
    <row r="13" spans="1:12" ht="13.5">
      <c r="A13" s="105">
        <v>10</v>
      </c>
      <c r="B13" s="83"/>
      <c r="C13" s="84" t="s">
        <v>418</v>
      </c>
      <c r="D13" s="85" t="s">
        <v>419</v>
      </c>
      <c r="E13" s="86" t="s">
        <v>420</v>
      </c>
      <c r="F13" s="87"/>
      <c r="G13" s="88"/>
      <c r="H13" s="89" t="s">
        <v>423</v>
      </c>
      <c r="I13" s="90">
        <v>947.3</v>
      </c>
      <c r="J13" s="90">
        <v>15</v>
      </c>
      <c r="K13" s="190">
        <f t="shared" si="0"/>
        <v>1247.3</v>
      </c>
      <c r="L13" s="101">
        <f>K13-Inspections!$E$12+J13</f>
        <v>-23.600000000000136</v>
      </c>
    </row>
    <row r="14" spans="1:12" ht="13.5">
      <c r="A14" s="105">
        <v>11</v>
      </c>
      <c r="B14" s="83"/>
      <c r="C14" s="84" t="s">
        <v>418</v>
      </c>
      <c r="D14" s="85" t="s">
        <v>419</v>
      </c>
      <c r="E14" s="86" t="s">
        <v>420</v>
      </c>
      <c r="F14" s="87"/>
      <c r="G14" s="88"/>
      <c r="H14" s="89" t="s">
        <v>424</v>
      </c>
      <c r="I14" s="90">
        <v>947.3</v>
      </c>
      <c r="J14" s="90">
        <v>15</v>
      </c>
      <c r="K14" s="190">
        <f t="shared" si="0"/>
        <v>1397.3</v>
      </c>
      <c r="L14" s="101">
        <f>K14-Inspections!$E$12+J14</f>
        <v>126.39999999999986</v>
      </c>
    </row>
    <row r="15" spans="1:12" ht="13.5">
      <c r="A15" s="105">
        <v>12</v>
      </c>
      <c r="B15" s="83"/>
      <c r="C15" s="84" t="s">
        <v>425</v>
      </c>
      <c r="D15" s="85"/>
      <c r="E15" s="86" t="s">
        <v>426</v>
      </c>
      <c r="F15" s="87"/>
      <c r="G15" s="88"/>
      <c r="H15" s="89" t="s">
        <v>408</v>
      </c>
      <c r="I15" s="90">
        <v>1126.4000000000001</v>
      </c>
      <c r="J15" s="90">
        <v>8</v>
      </c>
      <c r="K15" s="190">
        <f t="shared" si="0"/>
        <v>1128.4000000000001</v>
      </c>
      <c r="L15" s="101">
        <f>K15-Inspections!$E$12+J15</f>
        <v>-149.5</v>
      </c>
    </row>
    <row r="16" spans="1:12" ht="13.5">
      <c r="A16" s="105">
        <v>13</v>
      </c>
      <c r="B16" s="83"/>
      <c r="C16" s="84" t="s">
        <v>427</v>
      </c>
      <c r="D16" s="85"/>
      <c r="E16" s="86" t="s">
        <v>428</v>
      </c>
      <c r="F16" s="87"/>
      <c r="G16" s="88"/>
      <c r="H16" s="89" t="s">
        <v>408</v>
      </c>
      <c r="I16" s="90">
        <v>947.3</v>
      </c>
      <c r="J16" s="90">
        <v>8</v>
      </c>
      <c r="K16" s="101">
        <f t="shared" si="0"/>
        <v>949.3</v>
      </c>
      <c r="L16" s="101">
        <f>K16-Inspections!$E$12+J16</f>
        <v>-328.60000000000014</v>
      </c>
    </row>
    <row r="17" spans="1:12" ht="13.5">
      <c r="A17" s="105">
        <v>14</v>
      </c>
      <c r="B17" s="83"/>
      <c r="C17" s="84" t="s">
        <v>429</v>
      </c>
      <c r="D17" s="85" t="s">
        <v>419</v>
      </c>
      <c r="E17" s="86" t="s">
        <v>430</v>
      </c>
      <c r="F17" s="87"/>
      <c r="G17" s="88"/>
      <c r="H17" s="89" t="s">
        <v>417</v>
      </c>
      <c r="I17" s="90">
        <v>947.3</v>
      </c>
      <c r="J17" s="90">
        <v>2</v>
      </c>
      <c r="K17" s="190">
        <f t="shared" si="0"/>
        <v>957.3</v>
      </c>
      <c r="L17" s="101">
        <f>K17-Inspections!$E$12+J17</f>
        <v>-326.60000000000014</v>
      </c>
    </row>
    <row r="18" spans="1:12" ht="13.5">
      <c r="A18" s="105">
        <v>15</v>
      </c>
      <c r="B18" s="83"/>
      <c r="C18" s="84" t="s">
        <v>429</v>
      </c>
      <c r="D18" s="85" t="s">
        <v>419</v>
      </c>
      <c r="E18" s="86" t="s">
        <v>430</v>
      </c>
      <c r="F18" s="87"/>
      <c r="G18" s="88"/>
      <c r="H18" s="89" t="s">
        <v>431</v>
      </c>
      <c r="I18" s="90">
        <v>947.3</v>
      </c>
      <c r="J18" s="90">
        <v>3</v>
      </c>
      <c r="K18" s="190">
        <f t="shared" si="0"/>
        <v>967.3</v>
      </c>
      <c r="L18" s="101">
        <f>K18-Inspections!$E$12+J18</f>
        <v>-315.60000000000014</v>
      </c>
    </row>
    <row r="19" spans="1:12" ht="13.5">
      <c r="A19" s="105">
        <v>16</v>
      </c>
      <c r="B19" s="83"/>
      <c r="C19" s="84" t="s">
        <v>429</v>
      </c>
      <c r="D19" s="85" t="s">
        <v>419</v>
      </c>
      <c r="E19" s="86" t="s">
        <v>430</v>
      </c>
      <c r="F19" s="87"/>
      <c r="G19" s="88"/>
      <c r="H19" s="89" t="s">
        <v>411</v>
      </c>
      <c r="I19" s="90">
        <v>947.3</v>
      </c>
      <c r="J19" s="90">
        <v>5</v>
      </c>
      <c r="K19" s="190">
        <f t="shared" si="0"/>
        <v>977.3</v>
      </c>
      <c r="L19" s="101">
        <f>K19-Inspections!$E$12+J19</f>
        <v>-303.60000000000014</v>
      </c>
    </row>
    <row r="20" spans="1:12" ht="13.5">
      <c r="A20" s="105">
        <v>17</v>
      </c>
      <c r="B20" s="83"/>
      <c r="C20" s="84" t="s">
        <v>432</v>
      </c>
      <c r="D20" s="85" t="s">
        <v>419</v>
      </c>
      <c r="E20" s="86" t="s">
        <v>433</v>
      </c>
      <c r="F20" s="87"/>
      <c r="G20" s="88"/>
      <c r="H20" s="89" t="s">
        <v>411</v>
      </c>
      <c r="I20" s="90">
        <v>947.3</v>
      </c>
      <c r="J20" s="90">
        <v>5</v>
      </c>
      <c r="K20" s="190">
        <f t="shared" si="0"/>
        <v>977.3</v>
      </c>
      <c r="L20" s="101">
        <f>K20-Inspections!$E$12+J20</f>
        <v>-303.60000000000014</v>
      </c>
    </row>
    <row r="21" spans="1:12" ht="13.5">
      <c r="A21" s="105">
        <v>18</v>
      </c>
      <c r="B21" s="83"/>
      <c r="C21" s="84" t="s">
        <v>434</v>
      </c>
      <c r="D21" s="85" t="s">
        <v>419</v>
      </c>
      <c r="E21" s="86" t="s">
        <v>435</v>
      </c>
      <c r="F21" s="87"/>
      <c r="G21" s="88"/>
      <c r="H21" s="89" t="s">
        <v>411</v>
      </c>
      <c r="I21" s="90">
        <v>947.3</v>
      </c>
      <c r="J21" s="90">
        <v>5</v>
      </c>
      <c r="K21" s="190">
        <f t="shared" si="0"/>
        <v>977.3</v>
      </c>
      <c r="L21" s="101">
        <f>K21-Inspections!$E$12+J21</f>
        <v>-303.60000000000014</v>
      </c>
    </row>
    <row r="22" spans="1:12" ht="13.5">
      <c r="A22" s="105">
        <v>19</v>
      </c>
      <c r="B22" s="83"/>
      <c r="C22" s="84" t="s">
        <v>436</v>
      </c>
      <c r="D22" s="85"/>
      <c r="E22" s="86" t="s">
        <v>428</v>
      </c>
      <c r="F22" s="87"/>
      <c r="G22" s="88"/>
      <c r="H22" s="89" t="s">
        <v>408</v>
      </c>
      <c r="I22" s="90">
        <v>1126.4000000000001</v>
      </c>
      <c r="J22" s="90">
        <v>8</v>
      </c>
      <c r="K22" s="190">
        <f t="shared" si="0"/>
        <v>1128.4000000000001</v>
      </c>
      <c r="L22" s="101">
        <f>K22-Inspections!$E$12+J22</f>
        <v>-149.5</v>
      </c>
    </row>
    <row r="23" spans="1:12" ht="13.5">
      <c r="A23" s="105">
        <v>20</v>
      </c>
      <c r="B23" s="83"/>
      <c r="C23" s="84" t="s">
        <v>437</v>
      </c>
      <c r="D23" s="85" t="s">
        <v>419</v>
      </c>
      <c r="E23" s="86" t="s">
        <v>438</v>
      </c>
      <c r="F23" s="87"/>
      <c r="G23" s="88"/>
      <c r="H23" s="89" t="s">
        <v>439</v>
      </c>
      <c r="I23" s="90">
        <v>947.3</v>
      </c>
      <c r="J23" s="90">
        <v>2</v>
      </c>
      <c r="K23" s="190">
        <f t="shared" si="0"/>
        <v>948.3</v>
      </c>
      <c r="L23" s="101">
        <f>K23-Inspections!$E$12+J23</f>
        <v>-335.60000000000014</v>
      </c>
    </row>
    <row r="24" spans="1:12" ht="13.5">
      <c r="A24" s="105">
        <v>21</v>
      </c>
      <c r="B24" s="83"/>
      <c r="C24" s="84" t="s">
        <v>437</v>
      </c>
      <c r="D24" s="85" t="s">
        <v>419</v>
      </c>
      <c r="E24" s="86" t="s">
        <v>438</v>
      </c>
      <c r="F24" s="87"/>
      <c r="G24" s="88"/>
      <c r="H24" s="89" t="s">
        <v>417</v>
      </c>
      <c r="I24" s="90">
        <v>947.3</v>
      </c>
      <c r="J24" s="90">
        <v>2</v>
      </c>
      <c r="K24" s="190">
        <f t="shared" si="0"/>
        <v>957.3</v>
      </c>
      <c r="L24" s="101">
        <f>K24-Inspections!$E$12+J24</f>
        <v>-326.60000000000014</v>
      </c>
    </row>
    <row r="25" spans="1:12" ht="13.5">
      <c r="A25" s="105">
        <v>22</v>
      </c>
      <c r="B25" s="83"/>
      <c r="C25" s="84" t="s">
        <v>437</v>
      </c>
      <c r="D25" s="85" t="s">
        <v>419</v>
      </c>
      <c r="E25" s="86" t="s">
        <v>438</v>
      </c>
      <c r="F25" s="87"/>
      <c r="G25" s="88"/>
      <c r="H25" s="89" t="s">
        <v>421</v>
      </c>
      <c r="I25" s="90">
        <v>947.3</v>
      </c>
      <c r="J25" s="90">
        <v>5</v>
      </c>
      <c r="K25" s="190">
        <f t="shared" si="0"/>
        <v>972.3</v>
      </c>
      <c r="L25" s="101">
        <f>K25-Inspections!$E$12+J25</f>
        <v>-308.60000000000014</v>
      </c>
    </row>
    <row r="26" spans="1:12" ht="13.5">
      <c r="A26" s="105">
        <v>23</v>
      </c>
      <c r="B26" s="83"/>
      <c r="C26" s="84" t="s">
        <v>437</v>
      </c>
      <c r="D26" s="85" t="s">
        <v>419</v>
      </c>
      <c r="E26" s="86" t="s">
        <v>438</v>
      </c>
      <c r="F26" s="87"/>
      <c r="G26" s="88"/>
      <c r="H26" s="89" t="s">
        <v>411</v>
      </c>
      <c r="I26" s="90">
        <v>947.3</v>
      </c>
      <c r="J26" s="90">
        <v>5</v>
      </c>
      <c r="K26" s="190">
        <f t="shared" si="0"/>
        <v>977.3</v>
      </c>
      <c r="L26" s="101">
        <f>K26-Inspections!$E$12+J26</f>
        <v>-303.60000000000014</v>
      </c>
    </row>
    <row r="27" spans="1:12" ht="13.5">
      <c r="A27" s="105">
        <v>24</v>
      </c>
      <c r="B27" s="83"/>
      <c r="C27" s="84" t="s">
        <v>437</v>
      </c>
      <c r="D27" s="85" t="s">
        <v>419</v>
      </c>
      <c r="E27" s="86" t="s">
        <v>438</v>
      </c>
      <c r="F27" s="87"/>
      <c r="G27" s="88"/>
      <c r="H27" s="89" t="s">
        <v>440</v>
      </c>
      <c r="I27" s="90">
        <v>947.3</v>
      </c>
      <c r="J27" s="90">
        <v>5</v>
      </c>
      <c r="K27" s="190">
        <f t="shared" si="0"/>
        <v>997.3</v>
      </c>
      <c r="L27" s="101">
        <f>K27-Inspections!$E$12+J27</f>
        <v>-283.60000000000014</v>
      </c>
    </row>
    <row r="28" spans="1:12" ht="13.5">
      <c r="A28" s="105">
        <v>25</v>
      </c>
      <c r="B28" s="83"/>
      <c r="C28" s="84" t="s">
        <v>437</v>
      </c>
      <c r="D28" s="85" t="s">
        <v>419</v>
      </c>
      <c r="E28" s="86" t="s">
        <v>438</v>
      </c>
      <c r="F28" s="87"/>
      <c r="G28" s="88"/>
      <c r="H28" s="89" t="s">
        <v>422</v>
      </c>
      <c r="I28" s="90">
        <v>947.3</v>
      </c>
      <c r="J28" s="90">
        <v>15</v>
      </c>
      <c r="K28" s="190">
        <f t="shared" si="0"/>
        <v>1097.3</v>
      </c>
      <c r="L28" s="101">
        <f>K28-Inspections!$E$12+J28</f>
        <v>-173.60000000000014</v>
      </c>
    </row>
    <row r="29" spans="1:12" ht="13.5">
      <c r="A29" s="105">
        <v>26</v>
      </c>
      <c r="B29" s="83"/>
      <c r="C29" s="84" t="s">
        <v>441</v>
      </c>
      <c r="D29" s="85"/>
      <c r="E29" s="86" t="s">
        <v>442</v>
      </c>
      <c r="F29" s="87"/>
      <c r="G29" s="88"/>
      <c r="H29" s="89" t="s">
        <v>422</v>
      </c>
      <c r="I29" s="90">
        <v>1124.7</v>
      </c>
      <c r="J29" s="90">
        <v>15</v>
      </c>
      <c r="K29" s="190">
        <f t="shared" si="0"/>
        <v>1274.7</v>
      </c>
      <c r="L29" s="101">
        <f>K29-Inspections!$E$12+J29</f>
        <v>3.7999999999999545</v>
      </c>
    </row>
    <row r="30" spans="1:12" ht="13.5">
      <c r="A30" s="105">
        <v>27</v>
      </c>
      <c r="B30" s="83"/>
      <c r="C30" s="84" t="s">
        <v>443</v>
      </c>
      <c r="D30" s="85"/>
      <c r="E30" s="86" t="s">
        <v>444</v>
      </c>
      <c r="F30" s="87"/>
      <c r="G30" s="88"/>
      <c r="H30" s="89" t="s">
        <v>408</v>
      </c>
      <c r="I30" s="90">
        <v>1126.4000000000001</v>
      </c>
      <c r="J30" s="90">
        <v>8</v>
      </c>
      <c r="K30" s="190">
        <f t="shared" si="0"/>
        <v>1128.4000000000001</v>
      </c>
      <c r="L30" s="101">
        <f>K30-Inspections!$E$12+J30</f>
        <v>-149.5</v>
      </c>
    </row>
    <row r="31" spans="1:12" ht="13.5">
      <c r="A31" s="105">
        <v>28</v>
      </c>
      <c r="B31" s="83"/>
      <c r="C31" s="84" t="s">
        <v>445</v>
      </c>
      <c r="D31" s="85" t="s">
        <v>419</v>
      </c>
      <c r="E31" s="86" t="s">
        <v>430</v>
      </c>
      <c r="F31" s="87"/>
      <c r="G31" s="88"/>
      <c r="H31" s="89" t="s">
        <v>417</v>
      </c>
      <c r="I31" s="90">
        <v>947.3</v>
      </c>
      <c r="J31" s="90">
        <v>2</v>
      </c>
      <c r="K31" s="190">
        <f t="shared" si="0"/>
        <v>957.3</v>
      </c>
      <c r="L31" s="101">
        <f>K31-Inspections!$E$12+J31</f>
        <v>-326.60000000000014</v>
      </c>
    </row>
    <row r="32" spans="1:12" ht="13.5">
      <c r="A32" s="105">
        <v>29</v>
      </c>
      <c r="B32" s="83"/>
      <c r="C32" s="84" t="s">
        <v>445</v>
      </c>
      <c r="D32" s="85" t="s">
        <v>419</v>
      </c>
      <c r="E32" s="86" t="s">
        <v>430</v>
      </c>
      <c r="F32" s="87"/>
      <c r="G32" s="88"/>
      <c r="H32" s="89" t="s">
        <v>421</v>
      </c>
      <c r="I32" s="90">
        <v>947.3</v>
      </c>
      <c r="J32" s="90">
        <v>3</v>
      </c>
      <c r="K32" s="190">
        <f t="shared" si="0"/>
        <v>972.3</v>
      </c>
      <c r="L32" s="101">
        <f>K32-Inspections!$E$12+J32</f>
        <v>-310.60000000000014</v>
      </c>
    </row>
    <row r="33" spans="1:12" ht="13.5">
      <c r="A33" s="105">
        <v>30</v>
      </c>
      <c r="B33" s="83"/>
      <c r="C33" s="84" t="s">
        <v>445</v>
      </c>
      <c r="D33" s="85" t="s">
        <v>419</v>
      </c>
      <c r="E33" s="86" t="s">
        <v>430</v>
      </c>
      <c r="F33" s="87"/>
      <c r="G33" s="88"/>
      <c r="H33" s="89" t="s">
        <v>440</v>
      </c>
      <c r="I33" s="90">
        <v>947.3</v>
      </c>
      <c r="J33" s="90">
        <v>5</v>
      </c>
      <c r="K33" s="190">
        <f t="shared" si="0"/>
        <v>997.3</v>
      </c>
      <c r="L33" s="101">
        <f>K33-Inspections!$E$12+J33</f>
        <v>-283.60000000000014</v>
      </c>
    </row>
    <row r="34" spans="1:12" ht="13.5">
      <c r="A34" s="105">
        <v>31</v>
      </c>
      <c r="B34" s="83"/>
      <c r="C34" s="84" t="s">
        <v>446</v>
      </c>
      <c r="D34" s="85" t="s">
        <v>419</v>
      </c>
      <c r="E34" s="86" t="s">
        <v>447</v>
      </c>
      <c r="F34" s="87"/>
      <c r="G34" s="88"/>
      <c r="H34" s="89" t="s">
        <v>422</v>
      </c>
      <c r="I34" s="90">
        <v>947.3</v>
      </c>
      <c r="J34" s="90">
        <v>15</v>
      </c>
      <c r="K34" s="190">
        <f t="shared" si="0"/>
        <v>1097.3</v>
      </c>
      <c r="L34" s="101">
        <f>K34-Inspections!$E$12+J34</f>
        <v>-173.60000000000014</v>
      </c>
    </row>
    <row r="35" spans="1:12" ht="13.5">
      <c r="A35" s="105">
        <v>32</v>
      </c>
      <c r="B35" s="83"/>
      <c r="C35" s="84" t="s">
        <v>448</v>
      </c>
      <c r="D35" s="85"/>
      <c r="E35" s="86" t="s">
        <v>449</v>
      </c>
      <c r="F35" s="87"/>
      <c r="G35" s="88"/>
      <c r="H35" s="89" t="s">
        <v>408</v>
      </c>
      <c r="I35" s="90">
        <v>947.3</v>
      </c>
      <c r="J35" s="90">
        <v>8</v>
      </c>
      <c r="K35" s="190">
        <f t="shared" si="0"/>
        <v>949.3</v>
      </c>
      <c r="L35" s="101">
        <f>K35-Inspections!$E$12+J35</f>
        <v>-328.60000000000014</v>
      </c>
    </row>
    <row r="36" spans="1:12" ht="13.5">
      <c r="A36" s="105">
        <v>33</v>
      </c>
      <c r="B36" s="83"/>
      <c r="C36" s="84" t="s">
        <v>450</v>
      </c>
      <c r="D36" s="85"/>
      <c r="E36" s="86" t="s">
        <v>451</v>
      </c>
      <c r="F36" s="87"/>
      <c r="G36" s="88"/>
      <c r="H36" s="89" t="s">
        <v>408</v>
      </c>
      <c r="I36" s="90">
        <v>1126.4000000000001</v>
      </c>
      <c r="J36" s="90">
        <v>8</v>
      </c>
      <c r="K36" s="190">
        <f t="shared" si="0"/>
        <v>1128.4000000000001</v>
      </c>
      <c r="L36" s="101">
        <f>K36-Inspections!$E$12+J36</f>
        <v>-149.5</v>
      </c>
    </row>
    <row r="37" spans="1:12" ht="13.5">
      <c r="A37" s="105">
        <v>34</v>
      </c>
      <c r="B37" s="83"/>
      <c r="C37" s="84" t="s">
        <v>452</v>
      </c>
      <c r="D37" s="85" t="s">
        <v>419</v>
      </c>
      <c r="E37" s="86" t="s">
        <v>453</v>
      </c>
      <c r="F37" s="87"/>
      <c r="G37" s="88"/>
      <c r="H37" s="89" t="s">
        <v>439</v>
      </c>
      <c r="I37" s="90">
        <v>947.3</v>
      </c>
      <c r="J37" s="90">
        <v>2</v>
      </c>
      <c r="K37" s="190">
        <f t="shared" si="0"/>
        <v>948.3</v>
      </c>
      <c r="L37" s="101">
        <f>K37-Inspections!$E$12+J37</f>
        <v>-335.60000000000014</v>
      </c>
    </row>
  </sheetData>
  <mergeCells count="4">
    <mergeCell ref="B2:D3"/>
    <mergeCell ref="E2:G3"/>
    <mergeCell ref="J2:J3"/>
    <mergeCell ref="A1:L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DATA</vt:lpstr>
      <vt:lpstr>Inspections</vt:lpstr>
      <vt:lpstr>AIRFRAME</vt:lpstr>
      <vt:lpstr>POWERPLANT</vt:lpstr>
      <vt:lpstr>ASBs, ADs, etc</vt:lpstr>
      <vt:lpstr>Mtce Planning</vt:lpstr>
      <vt:lpstr>MCC</vt:lpstr>
      <vt:lpstr>Retorque WK Sheet</vt:lpstr>
      <vt:lpstr>AIRFRAME!Print_Area</vt:lpstr>
      <vt:lpstr>AIRFRAME!Print_Titles</vt:lpstr>
    </vt:vector>
  </TitlesOfParts>
  <Company>panterra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Corrina Pellerin</dc:creator>
  <cp:lastModifiedBy>Martin - Laptop</cp:lastModifiedBy>
  <cp:revision/>
  <dcterms:created xsi:type="dcterms:W3CDTF">1999-09-22T20:21:35Z</dcterms:created>
  <dcterms:modified xsi:type="dcterms:W3CDTF">2016-10-18T01:28:24Z</dcterms:modified>
</cp:coreProperties>
</file>